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ster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4" borderId="1" pivotButton="0" quotePrefix="0" xfId="0"/>
    <xf numFmtId="0" fontId="0" fillId="4" borderId="1" pivotButton="0" quotePrefix="0" xfId="0"/>
    <xf numFmtId="18" fontId="0" fillId="4" borderId="1" pivotButton="0" quotePrefix="0" xfId="0"/>
    <xf numFmtId="2" fontId="0" fillId="4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4" borderId="1" pivotButton="0" quotePrefix="0" xfId="0"/>
    <xf numFmtId="0" fontId="0" fillId="3" borderId="1" pivotButton="0" quotePrefix="0" xfId="0"/>
    <xf numFmtId="164" fontId="0" fillId="5" borderId="1" pivotButton="0" quotePrefix="0" xfId="0"/>
    <xf numFmtId="0" fontId="0" fillId="5" borderId="1" pivotButton="0" quotePrefix="0" xfId="0"/>
    <xf numFmtId="18" fontId="0" fillId="5" borderId="1" pivotButton="0" quotePrefix="0" xfId="0"/>
    <xf numFmtId="2" fontId="0" fillId="5" borderId="1" pivotButton="0" quotePrefix="0" xfId="0"/>
    <xf numFmtId="165" fontId="0" fillId="5" borderId="1" pivotButton="0" quotePrefix="0" xfId="0"/>
    <xf numFmtId="0" fontId="3" fillId="0" borderId="1" pivotButton="0" quotePrefix="0" xfId="0"/>
    <xf numFmtId="2" fontId="3" fillId="0" borderId="1" pivotButton="0" quotePrefix="0" xfId="0"/>
    <xf numFmtId="165" fontId="3" fillId="0" borderId="1" pivotButton="0" quotePrefix="0" xfId="0"/>
    <xf numFmtId="0" fontId="1" fillId="0" borderId="0" pivotButton="0" quotePrefix="0" xfId="0"/>
    <xf numFmtId="0" fontId="2" fillId="6" borderId="1" pivotButton="0" quotePrefix="0" xfId="0"/>
    <xf numFmtId="0" fontId="2" fillId="6" borderId="0" pivotButton="0" quotePrefix="0" xfId="0"/>
    <xf numFmtId="0" fontId="0" fillId="0" borderId="1" pivotButton="0" quotePrefix="0" xfId="0"/>
    <xf numFmtId="0" fontId="3" fillId="4" borderId="1" pivotButton="0" quotePrefix="0" xfId="0"/>
    <xf numFmtId="1" fontId="0" fillId="4" borderId="1" pivotButton="0" quotePrefix="0" xfId="0"/>
    <xf numFmtId="0" fontId="3" fillId="5" borderId="1" pivotButton="0" quotePrefix="0" xfId="0"/>
    <xf numFmtId="1" fontId="0" fillId="5" borderId="1" pivotButton="0" quotePrefix="0" xfId="0"/>
    <xf numFmtId="166" fontId="0" fillId="4" borderId="1" pivotButton="0" quotePrefix="0" xfId="0"/>
    <xf numFmtId="0" fontId="2" fillId="2" borderId="1" pivotButton="0" quotePrefix="0" xfId="0"/>
    <xf numFmtId="165" fontId="0" fillId="0" borderId="1" pivotButton="0" quotePrefix="0" xfId="0"/>
    <xf numFmtId="164" fontId="0" fillId="0" borderId="1" pivotButton="0" quotePrefix="0" xfId="0"/>
    <xf numFmtId="166" fontId="0" fillId="5" borderId="1" pivotButton="0" quotePrefix="0" xfId="0"/>
    <xf numFmtId="0" fontId="0" fillId="0" borderId="0" applyAlignment="1" pivotButton="0" quotePrefix="0" xfId="0">
      <alignment vertical="top" wrapText="1"/>
    </xf>
    <xf numFmtId="164" fontId="0" fillId="4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5" fontId="3" fillId="0" borderId="1" pivotButton="0" quotePrefix="0" xfId="0"/>
    <xf numFmtId="166" fontId="0" fillId="4" borderId="1" pivotButton="0" quotePrefix="0" xfId="0"/>
    <xf numFmtId="165" fontId="0" fillId="0" borderId="1" pivotButton="0" quotePrefix="0" xfId="0"/>
    <xf numFmtId="164" fontId="0" fillId="0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Hours by Role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'Summary'!C15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'Summary'!$A$16:$A$20</f>
            </numRef>
          </cat>
          <val>
            <numRef>
              <f>'Summary'!$C$16:$C$20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Labour Cost by Shift Type</a:t>
            </a:r>
          </a:p>
        </rich>
      </tx>
    </title>
    <plotArea>
      <pieChart>
        <varyColors val="1"/>
        <ser>
          <idx val="0"/>
          <order val="0"/>
          <tx>
            <strRef>
              <f>'Summary'!I15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'Summary'!$H$16:$H$19</f>
            </numRef>
          </cat>
          <val>
            <numRef>
              <f>'Summary'!$I$16:$I$19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Daily Total Labour Cost</a:t>
            </a:r>
          </a:p>
        </rich>
      </tx>
    </title>
    <plotArea>
      <lineChart>
        <grouping val="standard"/>
        <ser>
          <idx val="0"/>
          <order val="0"/>
          <tx>
            <strRef>
              <f>'Summary'!L15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'Summary'!$K$16:$K$24</f>
            </numRef>
          </cat>
          <val>
            <numRef>
              <f>'Summary'!$L$16:$L$24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31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86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20" customWidth="1" min="4" max="4"/>
    <col width="14" customWidth="1" min="5" max="5"/>
    <col width="10" customWidth="1" min="6" max="6"/>
    <col width="12" customWidth="1" min="7" max="7"/>
    <col width="11" customWidth="1" min="8" max="8"/>
    <col width="11" customWidth="1" min="9" max="9"/>
    <col width="12" customWidth="1" min="10" max="10"/>
    <col width="12" customWidth="1" min="11" max="11"/>
    <col width="14" customWidth="1" min="12" max="12"/>
    <col width="12" customWidth="1" min="13" max="13"/>
    <col width="14" customWidth="1" min="14" max="14"/>
    <col width="10" customWidth="1" min="15" max="15"/>
    <col width="12" customWidth="1" min="16" max="16"/>
    <col width="16" customWidth="1" min="17" max="17"/>
    <col width="16" customWidth="1" min="18" max="18"/>
    <col width="15" customWidth="1" min="19" max="19"/>
    <col width="26" customWidth="1" min="20" max="20"/>
  </cols>
  <sheetData>
    <row r="1" ht="26" customHeight="1">
      <c r="A1" s="1" t="inlineStr">
        <is>
          <t>Aged Care Facility – Fortnightly Staff Roster (June/July 2026)</t>
        </is>
      </c>
    </row>
    <row r="2"/>
    <row r="3" ht="32" customHeight="1">
      <c r="A3" s="2" t="inlineStr">
        <is>
          <t>Shift Date</t>
        </is>
      </c>
      <c r="B3" s="2" t="inlineStr">
        <is>
          <t>Day</t>
        </is>
      </c>
      <c r="C3" s="2" t="inlineStr">
        <is>
          <t>Staff Name</t>
        </is>
      </c>
      <c r="D3" s="2" t="inlineStr">
        <is>
          <t>Role</t>
        </is>
      </c>
      <c r="E3" s="2" t="inlineStr">
        <is>
          <t>Facility / Site</t>
        </is>
      </c>
      <c r="F3" s="2" t="inlineStr">
        <is>
          <t>Ward / Area</t>
        </is>
      </c>
      <c r="G3" s="2" t="inlineStr">
        <is>
          <t>Shift Type</t>
        </is>
      </c>
      <c r="H3" s="2" t="inlineStr">
        <is>
          <t>Start Time</t>
        </is>
      </c>
      <c r="I3" s="2" t="inlineStr">
        <is>
          <t>Finish Time</t>
        </is>
      </c>
      <c r="J3" s="2" t="inlineStr">
        <is>
          <t>Break Minutes</t>
        </is>
      </c>
      <c r="K3" s="2" t="inlineStr">
        <is>
          <t>Hours Worked</t>
        </is>
      </c>
      <c r="L3" s="2" t="inlineStr">
        <is>
          <t>Base Rate (AUD/hr)</t>
        </is>
      </c>
      <c r="M3" s="2" t="inlineStr">
        <is>
          <t>Penalty Rate %</t>
        </is>
      </c>
      <c r="N3" s="2" t="inlineStr">
        <is>
          <t>Gross Pay (AUD)</t>
        </is>
      </c>
      <c r="O3" s="2" t="inlineStr">
        <is>
          <t>Super %</t>
        </is>
      </c>
      <c r="P3" s="2" t="inlineStr">
        <is>
          <t>Super ($)</t>
        </is>
      </c>
      <c r="Q3" s="2" t="inlineStr">
        <is>
          <t>Total Labour Cost (AUD)</t>
        </is>
      </c>
      <c r="R3" s="2" t="inlineStr">
        <is>
          <t>Status</t>
        </is>
      </c>
      <c r="S3" s="2" t="inlineStr">
        <is>
          <t>Cover Flag</t>
        </is>
      </c>
      <c r="T3" s="2" t="inlineStr">
        <is>
          <t>Notes</t>
        </is>
      </c>
    </row>
    <row r="4">
      <c r="A4" s="33" t="n">
        <v>46195</v>
      </c>
      <c r="B4" s="4" t="inlineStr">
        <is>
          <t>Monday</t>
        </is>
      </c>
      <c r="C4" s="4" t="inlineStr">
        <is>
          <t>Jack Wilson</t>
        </is>
      </c>
      <c r="D4" s="4" t="inlineStr">
        <is>
          <t>Registered Nurse</t>
        </is>
      </c>
      <c r="E4" s="4" t="inlineStr">
        <is>
          <t>Sydney</t>
        </is>
      </c>
      <c r="F4" s="4" t="inlineStr">
        <is>
          <t>Ward A</t>
        </is>
      </c>
      <c r="G4" s="4" t="inlineStr">
        <is>
          <t>Morning</t>
        </is>
      </c>
      <c r="H4" s="5" t="n">
        <v>0.2916666666666667</v>
      </c>
      <c r="I4" s="5" t="n">
        <v>0.625</v>
      </c>
      <c r="J4" s="4" t="n">
        <v>30</v>
      </c>
      <c r="K4" s="6">
        <f>IF(I4&lt;H4,((I4+1-H4)*24)-(J4/60),((I4-H4)*24)-(J4/60))</f>
        <v/>
      </c>
      <c r="L4" s="34">
        <f>IFERROR(VLOOKUP(D4,Summary!$F$3:$G$7,2,FALSE),0)</f>
        <v/>
      </c>
      <c r="M4" s="35" t="n">
        <v>0</v>
      </c>
      <c r="N4" s="36">
        <f>K4*L4*(1+M4)</f>
        <v/>
      </c>
      <c r="O4" s="35" t="n">
        <v>0.115</v>
      </c>
      <c r="P4" s="36">
        <f>N4*O4</f>
        <v/>
      </c>
      <c r="Q4" s="36">
        <f>N4+P4</f>
        <v/>
      </c>
      <c r="R4" s="10" t="inlineStr">
        <is>
          <t>Completed</t>
        </is>
      </c>
      <c r="S4" s="4">
        <f>IF(R4="Sick Leave","Cover Required",IF(R4="Swap Requested","Confirm Cover","OK"))</f>
        <v/>
      </c>
      <c r="T4" s="4" t="inlineStr">
        <is>
          <t>Standard weekday shift</t>
        </is>
      </c>
    </row>
    <row r="5">
      <c r="A5" s="37" t="n">
        <v>46195</v>
      </c>
      <c r="B5" s="12" t="inlineStr">
        <is>
          <t>Monday</t>
        </is>
      </c>
      <c r="C5" s="12" t="inlineStr">
        <is>
          <t>Olivia Brown</t>
        </is>
      </c>
      <c r="D5" s="12" t="inlineStr">
        <is>
          <t>Personal Care Worker</t>
        </is>
      </c>
      <c r="E5" s="12" t="inlineStr">
        <is>
          <t>Melbourne</t>
        </is>
      </c>
      <c r="F5" s="12" t="inlineStr">
        <is>
          <t>Ward B</t>
        </is>
      </c>
      <c r="G5" s="12" t="inlineStr">
        <is>
          <t>Afternoon</t>
        </is>
      </c>
      <c r="H5" s="13" t="n">
        <v>0.625</v>
      </c>
      <c r="I5" s="13" t="n">
        <v>0.9583333333333334</v>
      </c>
      <c r="J5" s="12" t="n">
        <v>30</v>
      </c>
      <c r="K5" s="14">
        <f>IF(I5&lt;H5,((I5+1-H5)*24)-(J5/60),((I5-H5)*24)-(J5/60))</f>
        <v/>
      </c>
      <c r="L5" s="34">
        <f>IFERROR(VLOOKUP(D5,Summary!$F$3:$G$7,2,FALSE),0)</f>
        <v/>
      </c>
      <c r="M5" s="35" t="n">
        <v>0</v>
      </c>
      <c r="N5" s="38">
        <f>K5*L5*(1+M5)</f>
        <v/>
      </c>
      <c r="O5" s="35" t="n">
        <v>0.115</v>
      </c>
      <c r="P5" s="38">
        <f>N5*O5</f>
        <v/>
      </c>
      <c r="Q5" s="38">
        <f>N5+P5</f>
        <v/>
      </c>
      <c r="R5" s="10" t="inlineStr">
        <is>
          <t>Completed</t>
        </is>
      </c>
      <c r="S5" s="12">
        <f>IF(R5="Sick Leave","Cover Required",IF(R5="Swap Requested","Confirm Cover","OK"))</f>
        <v/>
      </c>
      <c r="T5" s="12" t="inlineStr"/>
    </row>
    <row r="6">
      <c r="A6" s="33" t="n">
        <v>46196</v>
      </c>
      <c r="B6" s="4" t="inlineStr">
        <is>
          <t>Tuesday</t>
        </is>
      </c>
      <c r="C6" s="4" t="inlineStr">
        <is>
          <t>Liam Taylor</t>
        </is>
      </c>
      <c r="D6" s="4" t="inlineStr">
        <is>
          <t>Enrolled Nurse</t>
        </is>
      </c>
      <c r="E6" s="4" t="inlineStr">
        <is>
          <t>Brisbane</t>
        </is>
      </c>
      <c r="F6" s="4" t="inlineStr">
        <is>
          <t>Ward C</t>
        </is>
      </c>
      <c r="G6" s="4" t="inlineStr">
        <is>
          <t>Night</t>
        </is>
      </c>
      <c r="H6" s="5" t="n">
        <v>0.9583333333333334</v>
      </c>
      <c r="I6" s="5" t="n">
        <v>0.2916666666666667</v>
      </c>
      <c r="J6" s="4" t="n">
        <v>30</v>
      </c>
      <c r="K6" s="6">
        <f>IF(I6&lt;H6,((I6+1-H6)*24)-(J6/60),((I6-H6)*24)-(J6/60))</f>
        <v/>
      </c>
      <c r="L6" s="34">
        <f>IFERROR(VLOOKUP(D6,Summary!$F$3:$G$7,2,FALSE),0)</f>
        <v/>
      </c>
      <c r="M6" s="35" t="n">
        <v>0.15</v>
      </c>
      <c r="N6" s="36">
        <f>K6*L6*(1+M6)</f>
        <v/>
      </c>
      <c r="O6" s="35" t="n">
        <v>0.115</v>
      </c>
      <c r="P6" s="36">
        <f>N6*O6</f>
        <v/>
      </c>
      <c r="Q6" s="36">
        <f>N6+P6</f>
        <v/>
      </c>
      <c r="R6" s="10" t="inlineStr">
        <is>
          <t>Completed</t>
        </is>
      </c>
      <c r="S6" s="4">
        <f>IF(R6="Sick Leave","Cover Required",IF(R6="Swap Requested","Confirm Cover","OK"))</f>
        <v/>
      </c>
      <c r="T6" s="4" t="inlineStr">
        <is>
          <t>Night shift loading applies</t>
        </is>
      </c>
    </row>
    <row r="7">
      <c r="A7" s="37" t="n">
        <v>46200</v>
      </c>
      <c r="B7" s="12" t="inlineStr">
        <is>
          <t>Saturday</t>
        </is>
      </c>
      <c r="C7" s="12" t="inlineStr">
        <is>
          <t>Charlotte Lee</t>
        </is>
      </c>
      <c r="D7" s="12" t="inlineStr">
        <is>
          <t>Team Leader</t>
        </is>
      </c>
      <c r="E7" s="12" t="inlineStr">
        <is>
          <t>Perth</t>
        </is>
      </c>
      <c r="F7" s="12" t="inlineStr">
        <is>
          <t>Ward A</t>
        </is>
      </c>
      <c r="G7" s="12" t="inlineStr">
        <is>
          <t>Morning</t>
        </is>
      </c>
      <c r="H7" s="13" t="n">
        <v>0.2916666666666667</v>
      </c>
      <c r="I7" s="13" t="n">
        <v>0.625</v>
      </c>
      <c r="J7" s="12" t="n">
        <v>30</v>
      </c>
      <c r="K7" s="14">
        <f>IF(I7&lt;H7,((I7+1-H7)*24)-(J7/60),((I7-H7)*24)-(J7/60))</f>
        <v/>
      </c>
      <c r="L7" s="34">
        <f>IFERROR(VLOOKUP(D7,Summary!$F$3:$G$7,2,FALSE),0)</f>
        <v/>
      </c>
      <c r="M7" s="35" t="n">
        <v>0.25</v>
      </c>
      <c r="N7" s="38">
        <f>K7*L7*(1+M7)</f>
        <v/>
      </c>
      <c r="O7" s="35" t="n">
        <v>0.115</v>
      </c>
      <c r="P7" s="38">
        <f>N7*O7</f>
        <v/>
      </c>
      <c r="Q7" s="38">
        <f>N7+P7</f>
        <v/>
      </c>
      <c r="R7" s="10" t="inlineStr">
        <is>
          <t>Scheduled</t>
        </is>
      </c>
      <c r="S7" s="12">
        <f>IF(R7="Sick Leave","Cover Required",IF(R7="Swap Requested","Confirm Cover","OK"))</f>
        <v/>
      </c>
      <c r="T7" s="12" t="inlineStr">
        <is>
          <t>Saturday penalty rate</t>
        </is>
      </c>
    </row>
    <row r="8">
      <c r="A8" s="33" t="n">
        <v>46201</v>
      </c>
      <c r="B8" s="4" t="inlineStr">
        <is>
          <t>Sunday</t>
        </is>
      </c>
      <c r="C8" s="4" t="inlineStr">
        <is>
          <t>Noah Anderson</t>
        </is>
      </c>
      <c r="D8" s="4" t="inlineStr">
        <is>
          <t>AIN/Carer</t>
        </is>
      </c>
      <c r="E8" s="4" t="inlineStr">
        <is>
          <t>Adelaide</t>
        </is>
      </c>
      <c r="F8" s="4" t="inlineStr">
        <is>
          <t>Ward B</t>
        </is>
      </c>
      <c r="G8" s="4" t="inlineStr">
        <is>
          <t>Afternoon</t>
        </is>
      </c>
      <c r="H8" s="5" t="n">
        <v>0.625</v>
      </c>
      <c r="I8" s="5" t="n">
        <v>0.9583333333333334</v>
      </c>
      <c r="J8" s="4" t="n">
        <v>30</v>
      </c>
      <c r="K8" s="6">
        <f>IF(I8&lt;H8,((I8+1-H8)*24)-(J8/60),((I8-H8)*24)-(J8/60))</f>
        <v/>
      </c>
      <c r="L8" s="34">
        <f>IFERROR(VLOOKUP(D8,Summary!$F$3:$G$7,2,FALSE),0)</f>
        <v/>
      </c>
      <c r="M8" s="35" t="n">
        <v>0.5</v>
      </c>
      <c r="N8" s="36">
        <f>K8*L8*(1+M8)</f>
        <v/>
      </c>
      <c r="O8" s="35" t="n">
        <v>0.115</v>
      </c>
      <c r="P8" s="36">
        <f>N8*O8</f>
        <v/>
      </c>
      <c r="Q8" s="36">
        <f>N8+P8</f>
        <v/>
      </c>
      <c r="R8" s="10" t="inlineStr">
        <is>
          <t>Scheduled</t>
        </is>
      </c>
      <c r="S8" s="4">
        <f>IF(R8="Sick Leave","Cover Required",IF(R8="Swap Requested","Confirm Cover","OK"))</f>
        <v/>
      </c>
      <c r="T8" s="4" t="inlineStr">
        <is>
          <t>Sunday penalty rate</t>
        </is>
      </c>
    </row>
    <row r="9">
      <c r="A9" s="37" t="n">
        <v>46202</v>
      </c>
      <c r="B9" s="12" t="inlineStr">
        <is>
          <t>Monday</t>
        </is>
      </c>
      <c r="C9" s="12" t="inlineStr">
        <is>
          <t>Mia Roberts</t>
        </is>
      </c>
      <c r="D9" s="12" t="inlineStr">
        <is>
          <t>Personal Care Worker</t>
        </is>
      </c>
      <c r="E9" s="12" t="inlineStr">
        <is>
          <t>Gold Coast</t>
        </is>
      </c>
      <c r="F9" s="12" t="inlineStr">
        <is>
          <t>Ward C</t>
        </is>
      </c>
      <c r="G9" s="12" t="inlineStr">
        <is>
          <t>Morning</t>
        </is>
      </c>
      <c r="H9" s="13" t="n">
        <v>0.2916666666666667</v>
      </c>
      <c r="I9" s="13" t="n">
        <v>0.625</v>
      </c>
      <c r="J9" s="12" t="n">
        <v>30</v>
      </c>
      <c r="K9" s="14">
        <f>IF(I9&lt;H9,((I9+1-H9)*24)-(J9/60),((I9-H9)*24)-(J9/60))</f>
        <v/>
      </c>
      <c r="L9" s="34">
        <f>IFERROR(VLOOKUP(D9,Summary!$F$3:$G$7,2,FALSE),0)</f>
        <v/>
      </c>
      <c r="M9" s="35" t="n">
        <v>0</v>
      </c>
      <c r="N9" s="38">
        <f>K9*L9*(1+M9)</f>
        <v/>
      </c>
      <c r="O9" s="35" t="n">
        <v>0.115</v>
      </c>
      <c r="P9" s="38">
        <f>N9*O9</f>
        <v/>
      </c>
      <c r="Q9" s="38">
        <f>N9+P9</f>
        <v/>
      </c>
      <c r="R9" s="10" t="inlineStr">
        <is>
          <t>Sick Leave</t>
        </is>
      </c>
      <c r="S9" s="12">
        <f>IF(R9="Sick Leave","Cover Required",IF(R9="Swap Requested","Confirm Cover","OK"))</f>
        <v/>
      </c>
      <c r="T9" s="12" t="inlineStr">
        <is>
          <t>Called in sick - cover needed</t>
        </is>
      </c>
    </row>
    <row r="10">
      <c r="A10" s="33" t="n">
        <v>46203</v>
      </c>
      <c r="B10" s="4" t="inlineStr">
        <is>
          <t>Tuesday</t>
        </is>
      </c>
      <c r="C10" s="4" t="inlineStr">
        <is>
          <t>Ethan Clarke</t>
        </is>
      </c>
      <c r="D10" s="4" t="inlineStr">
        <is>
          <t>Registered Nurse</t>
        </is>
      </c>
      <c r="E10" s="4" t="inlineStr">
        <is>
          <t>Newcastle</t>
        </is>
      </c>
      <c r="F10" s="4" t="inlineStr">
        <is>
          <t>Ward A</t>
        </is>
      </c>
      <c r="G10" s="4" t="inlineStr">
        <is>
          <t>Overtime</t>
        </is>
      </c>
      <c r="H10" s="5" t="n">
        <v>0.625</v>
      </c>
      <c r="I10" s="5" t="n">
        <v>0.9791666666666666</v>
      </c>
      <c r="J10" s="4" t="n">
        <v>30</v>
      </c>
      <c r="K10" s="6">
        <f>IF(I10&lt;H10,((I10+1-H10)*24)-(J10/60),((I10-H10)*24)-(J10/60))</f>
        <v/>
      </c>
      <c r="L10" s="34">
        <f>IFERROR(VLOOKUP(D10,Summary!$F$3:$G$7,2,FALSE),0)</f>
        <v/>
      </c>
      <c r="M10" s="35" t="n">
        <v>0.5</v>
      </c>
      <c r="N10" s="36">
        <f>K10*L10*(1+M10)</f>
        <v/>
      </c>
      <c r="O10" s="35" t="n">
        <v>0.115</v>
      </c>
      <c r="P10" s="36">
        <f>N10*O10</f>
        <v/>
      </c>
      <c r="Q10" s="36">
        <f>N10+P10</f>
        <v/>
      </c>
      <c r="R10" s="10" t="inlineStr">
        <is>
          <t>Completed</t>
        </is>
      </c>
      <c r="S10" s="4">
        <f>IF(R10="Sick Leave","Cover Required",IF(R10="Swap Requested","Confirm Cover","OK"))</f>
        <v/>
      </c>
      <c r="T10" s="4" t="inlineStr">
        <is>
          <t>Overtime approved by manager</t>
        </is>
      </c>
    </row>
    <row r="11">
      <c r="A11" s="37" t="n">
        <v>46204</v>
      </c>
      <c r="B11" s="12" t="inlineStr">
        <is>
          <t>Wednesday</t>
        </is>
      </c>
      <c r="C11" s="12" t="inlineStr">
        <is>
          <t>Ruby Walker</t>
        </is>
      </c>
      <c r="D11" s="12" t="inlineStr">
        <is>
          <t>Enrolled Nurse</t>
        </is>
      </c>
      <c r="E11" s="12" t="inlineStr">
        <is>
          <t>Canberra</t>
        </is>
      </c>
      <c r="F11" s="12" t="inlineStr">
        <is>
          <t>Ward B</t>
        </is>
      </c>
      <c r="G11" s="12" t="inlineStr">
        <is>
          <t>Night</t>
        </is>
      </c>
      <c r="H11" s="13" t="n">
        <v>0.9583333333333334</v>
      </c>
      <c r="I11" s="13" t="n">
        <v>0.2916666666666667</v>
      </c>
      <c r="J11" s="12" t="n">
        <v>30</v>
      </c>
      <c r="K11" s="14">
        <f>IF(I11&lt;H11,((I11+1-H11)*24)-(J11/60),((I11-H11)*24)-(J11/60))</f>
        <v/>
      </c>
      <c r="L11" s="34">
        <f>IFERROR(VLOOKUP(D11,Summary!$F$3:$G$7,2,FALSE),0)</f>
        <v/>
      </c>
      <c r="M11" s="35" t="n">
        <v>0.15</v>
      </c>
      <c r="N11" s="38">
        <f>K11*L11*(1+M11)</f>
        <v/>
      </c>
      <c r="O11" s="35" t="n">
        <v>0.115</v>
      </c>
      <c r="P11" s="38">
        <f>N11*O11</f>
        <v/>
      </c>
      <c r="Q11" s="38">
        <f>N11+P11</f>
        <v/>
      </c>
      <c r="R11" s="10" t="inlineStr">
        <is>
          <t>Swap Requested</t>
        </is>
      </c>
      <c r="S11" s="12">
        <f>IF(R11="Sick Leave","Cover Required",IF(R11="Swap Requested","Confirm Cover","OK"))</f>
        <v/>
      </c>
      <c r="T11" s="12" t="inlineStr">
        <is>
          <t>Swap pending approval</t>
        </is>
      </c>
    </row>
    <row r="12">
      <c r="A12" s="33" t="n">
        <v>46206</v>
      </c>
      <c r="B12" s="4" t="inlineStr">
        <is>
          <t>Friday</t>
        </is>
      </c>
      <c r="C12" s="4" t="inlineStr">
        <is>
          <t>Cooper Hughes</t>
        </is>
      </c>
      <c r="D12" s="4" t="inlineStr">
        <is>
          <t>Team Leader</t>
        </is>
      </c>
      <c r="E12" s="4" t="inlineStr">
        <is>
          <t>Sydney</t>
        </is>
      </c>
      <c r="F12" s="4" t="inlineStr">
        <is>
          <t>Ward C</t>
        </is>
      </c>
      <c r="G12" s="4" t="inlineStr">
        <is>
          <t>Morning</t>
        </is>
      </c>
      <c r="H12" s="5" t="n">
        <v>0.2916666666666667</v>
      </c>
      <c r="I12" s="5" t="n">
        <v>0.625</v>
      </c>
      <c r="J12" s="4" t="n">
        <v>30</v>
      </c>
      <c r="K12" s="6">
        <f>IF(I12&lt;H12,((I12+1-H12)*24)-(J12/60),((I12-H12)*24)-(J12/60))</f>
        <v/>
      </c>
      <c r="L12" s="34">
        <f>IFERROR(VLOOKUP(D12,Summary!$F$3:$G$7,2,FALSE),0)</f>
        <v/>
      </c>
      <c r="M12" s="35" t="n">
        <v>0</v>
      </c>
      <c r="N12" s="36">
        <f>K12*L12*(1+M12)</f>
        <v/>
      </c>
      <c r="O12" s="35" t="n">
        <v>0.115</v>
      </c>
      <c r="P12" s="36">
        <f>N12*O12</f>
        <v/>
      </c>
      <c r="Q12" s="36">
        <f>N12+P12</f>
        <v/>
      </c>
      <c r="R12" s="10" t="inlineStr">
        <is>
          <t>Completed</t>
        </is>
      </c>
      <c r="S12" s="4">
        <f>IF(R12="Sick Leave","Cover Required",IF(R12="Swap Requested","Confirm Cover","OK"))</f>
        <v/>
      </c>
      <c r="T12" s="4" t="inlineStr"/>
    </row>
    <row r="13">
      <c r="A13" s="37" t="n">
        <v>46208</v>
      </c>
      <c r="B13" s="12" t="inlineStr">
        <is>
          <t>Sunday</t>
        </is>
      </c>
      <c r="C13" s="12" t="inlineStr">
        <is>
          <t>Isla Campbell</t>
        </is>
      </c>
      <c r="D13" s="12" t="inlineStr">
        <is>
          <t>AIN/Carer</t>
        </is>
      </c>
      <c r="E13" s="12" t="inlineStr">
        <is>
          <t>Melbourne</t>
        </is>
      </c>
      <c r="F13" s="12" t="inlineStr">
        <is>
          <t>Ward A</t>
        </is>
      </c>
      <c r="G13" s="12" t="inlineStr">
        <is>
          <t>Afternoon</t>
        </is>
      </c>
      <c r="H13" s="13" t="n">
        <v>0.625</v>
      </c>
      <c r="I13" s="13" t="n">
        <v>0.9583333333333334</v>
      </c>
      <c r="J13" s="12" t="n">
        <v>30</v>
      </c>
      <c r="K13" s="14">
        <f>IF(I13&lt;H13,((I13+1-H13)*24)-(J13/60),((I13-H13)*24)-(J13/60))</f>
        <v/>
      </c>
      <c r="L13" s="34">
        <f>IFERROR(VLOOKUP(D13,Summary!$F$3:$G$7,2,FALSE),0)</f>
        <v/>
      </c>
      <c r="M13" s="35" t="n">
        <v>0.5</v>
      </c>
      <c r="N13" s="38">
        <f>K13*L13*(1+M13)</f>
        <v/>
      </c>
      <c r="O13" s="35" t="n">
        <v>0.115</v>
      </c>
      <c r="P13" s="38">
        <f>N13*O13</f>
        <v/>
      </c>
      <c r="Q13" s="38">
        <f>N13+P13</f>
        <v/>
      </c>
      <c r="R13" s="10" t="inlineStr">
        <is>
          <t>Completed</t>
        </is>
      </c>
      <c r="S13" s="12">
        <f>IF(R13="Sick Leave","Cover Required",IF(R13="Swap Requested","Confirm Cover","OK"))</f>
        <v/>
      </c>
      <c r="T13" s="12" t="inlineStr">
        <is>
          <t>Sunday penalty rate</t>
        </is>
      </c>
    </row>
    <row r="14"/>
    <row r="15">
      <c r="J15" s="16" t="inlineStr">
        <is>
          <t>TOTALS</t>
        </is>
      </c>
      <c r="K15" s="17">
        <f>SUM(K4:K13)</f>
        <v/>
      </c>
      <c r="N15" s="39">
        <f>SUM(N4:N13)</f>
        <v/>
      </c>
      <c r="P15" s="39">
        <f>SUM(P4:P13)</f>
        <v/>
      </c>
      <c r="Q15" s="39">
        <f>SUM(Q4:Q13)</f>
        <v/>
      </c>
    </row>
  </sheetData>
  <mergeCells count="1">
    <mergeCell ref="A1:T1"/>
  </mergeCells>
  <conditionalFormatting sqref="R4:R13">
    <cfRule type="expression" priority="1" dxfId="0">
      <formula>R4="Sick Leave"</formula>
    </cfRule>
    <cfRule type="expression" priority="2" dxfId="1">
      <formula>R4="Completed"</formula>
    </cfRule>
  </conditionalFormatting>
  <conditionalFormatting sqref="S4:S13">
    <cfRule type="expression" priority="3" dxfId="2">
      <formula>S4&lt;&gt;"OK"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8" customWidth="1" min="4" max="4"/>
    <col width="14" customWidth="1" min="5" max="5"/>
    <col width="18" customWidth="1" min="6" max="6"/>
    <col width="18" customWidth="1" min="7" max="7"/>
    <col width="14" customWidth="1" min="8" max="8"/>
    <col width="16" customWidth="1" min="9" max="9"/>
    <col width="14" customWidth="1" min="11" max="11"/>
    <col width="16" customWidth="1" min="12" max="12"/>
  </cols>
  <sheetData>
    <row r="1" ht="26" customHeight="1">
      <c r="A1" s="19" t="inlineStr">
        <is>
          <t>Aged Care Roster – Summary Dashboard</t>
        </is>
      </c>
    </row>
    <row r="2">
      <c r="F2" s="20" t="inlineStr">
        <is>
          <t>Role</t>
        </is>
      </c>
      <c r="G2" s="20" t="inlineStr">
        <is>
          <t>Award Rate (AUD/hr)</t>
        </is>
      </c>
    </row>
    <row r="3">
      <c r="A3" s="21" t="inlineStr">
        <is>
          <t>Key Performance Indicators</t>
        </is>
      </c>
      <c r="F3" s="22" t="inlineStr">
        <is>
          <t>Registered Nurse</t>
        </is>
      </c>
      <c r="G3" s="34" t="n">
        <v>55</v>
      </c>
    </row>
    <row r="4">
      <c r="A4" s="23" t="inlineStr">
        <is>
          <t>Total Shifts</t>
        </is>
      </c>
      <c r="B4" s="24">
        <f>COUNTA(Roster!A4:A13)</f>
        <v/>
      </c>
      <c r="F4" s="22" t="inlineStr">
        <is>
          <t>Enrolled Nurse</t>
        </is>
      </c>
      <c r="G4" s="34" t="n">
        <v>45</v>
      </c>
    </row>
    <row r="5">
      <c r="A5" s="25" t="inlineStr">
        <is>
          <t>Total Hours</t>
        </is>
      </c>
      <c r="B5" s="14">
        <f>SUM(Roster!K4:K13)</f>
        <v/>
      </c>
      <c r="F5" s="22" t="inlineStr">
        <is>
          <t>Personal Care Worker</t>
        </is>
      </c>
      <c r="G5" s="34" t="n">
        <v>32</v>
      </c>
    </row>
    <row r="6">
      <c r="A6" s="23" t="inlineStr">
        <is>
          <t>Total Gross Pay</t>
        </is>
      </c>
      <c r="B6" s="36">
        <f>SUM(Roster!N4:N13)</f>
        <v/>
      </c>
      <c r="F6" s="22" t="inlineStr">
        <is>
          <t>Team Leader</t>
        </is>
      </c>
      <c r="G6" s="34" t="n">
        <v>48</v>
      </c>
    </row>
    <row r="7">
      <c r="A7" s="25" t="inlineStr">
        <is>
          <t>Total Super</t>
        </is>
      </c>
      <c r="B7" s="38">
        <f>SUM(Roster!P4:P13)</f>
        <v/>
      </c>
      <c r="F7" s="22" t="inlineStr">
        <is>
          <t>AIN/Carer</t>
        </is>
      </c>
      <c r="G7" s="34" t="n">
        <v>30</v>
      </c>
    </row>
    <row r="8">
      <c r="A8" s="23" t="inlineStr">
        <is>
          <t>Total Labour Cost</t>
        </is>
      </c>
      <c r="B8" s="36">
        <f>SUM(Roster!Q4:Q13)</f>
        <v/>
      </c>
    </row>
    <row r="9">
      <c r="A9" s="25" t="inlineStr">
        <is>
          <t>Average Shift Length (hrs)</t>
        </is>
      </c>
      <c r="B9" s="14">
        <f>IFERROR(AVERAGE(Roster!K4:K13),0)</f>
        <v/>
      </c>
    </row>
    <row r="10">
      <c r="A10" s="23" t="inlineStr">
        <is>
          <t>Overtime Shifts</t>
        </is>
      </c>
      <c r="B10" s="24">
        <f>COUNTIF(Roster!G4:G13,"Overtime")</f>
        <v/>
      </c>
    </row>
    <row r="11">
      <c r="A11" s="25" t="inlineStr">
        <is>
          <t>Sick Leave Count</t>
        </is>
      </c>
      <c r="B11" s="26">
        <f>COUNTIF(Roster!R4:R13,"Sick Leave")</f>
        <v/>
      </c>
    </row>
    <row r="12">
      <c r="A12" s="23" t="inlineStr">
        <is>
          <t>Coverage Rate %</t>
        </is>
      </c>
      <c r="B12" s="40">
        <f>IFERROR(COUNTIF(Roster!R4:R13,"Completed")/COUNTA(Roster!A4:A13),0)</f>
        <v/>
      </c>
    </row>
    <row r="13"/>
    <row r="14">
      <c r="A14" s="21" t="inlineStr">
        <is>
          <t>Role Summary</t>
        </is>
      </c>
    </row>
    <row r="15">
      <c r="A15" s="2" t="inlineStr">
        <is>
          <t>Role</t>
        </is>
      </c>
      <c r="B15" s="2" t="inlineStr">
        <is>
          <t>Shift Count</t>
        </is>
      </c>
      <c r="C15" s="2" t="inlineStr">
        <is>
          <t>Total Hours</t>
        </is>
      </c>
      <c r="D15" s="2" t="inlineStr">
        <is>
          <t>Total Labour Cost</t>
        </is>
      </c>
      <c r="E15" s="2" t="inlineStr">
        <is>
          <t>Avg Base Rate</t>
        </is>
      </c>
      <c r="F15" s="2" t="inlineStr">
        <is>
          <t>Share of Total Cost %</t>
        </is>
      </c>
      <c r="H15" s="28" t="inlineStr">
        <is>
          <t>Shift Type</t>
        </is>
      </c>
      <c r="I15" s="28" t="inlineStr">
        <is>
          <t>Total Labour Cost</t>
        </is>
      </c>
      <c r="K15" s="28" t="inlineStr">
        <is>
          <t>Date</t>
        </is>
      </c>
      <c r="L15" s="28" t="inlineStr">
        <is>
          <t>Total Labour Cost</t>
        </is>
      </c>
    </row>
    <row r="16">
      <c r="A16" s="4" t="inlineStr">
        <is>
          <t>Registered Nurse</t>
        </is>
      </c>
      <c r="B16" s="24">
        <f>COUNTIF(Roster!D:D,A16)</f>
        <v/>
      </c>
      <c r="C16" s="6">
        <f>SUMIF(Roster!D:D,A16,Roster!K:K)</f>
        <v/>
      </c>
      <c r="D16" s="36">
        <f>SUMIF(Roster!D:D,A16,Roster!Q:Q)</f>
        <v/>
      </c>
      <c r="E16" s="36">
        <f>IFERROR(AVERAGEIF(Roster!D:D,A16,Roster!L:L),0)</f>
        <v/>
      </c>
      <c r="F16" s="40">
        <f>IFERROR(D16/B8,0)</f>
        <v/>
      </c>
      <c r="H16" s="22" t="inlineStr">
        <is>
          <t>Morning</t>
        </is>
      </c>
      <c r="I16" s="41">
        <f>SUMIF(Roster!G:G,H16,Roster!Q:Q)</f>
        <v/>
      </c>
      <c r="K16" s="42" t="n">
        <v>46195</v>
      </c>
      <c r="L16" s="41">
        <f>SUMIF(Roster!$A:$A,K16,Roster!$Q:$Q)</f>
        <v/>
      </c>
    </row>
    <row r="17">
      <c r="A17" s="12" t="inlineStr">
        <is>
          <t>Enrolled Nurse</t>
        </is>
      </c>
      <c r="B17" s="26">
        <f>COUNTIF(Roster!D:D,A17)</f>
        <v/>
      </c>
      <c r="C17" s="14">
        <f>SUMIF(Roster!D:D,A17,Roster!K:K)</f>
        <v/>
      </c>
      <c r="D17" s="38">
        <f>SUMIF(Roster!D:D,A17,Roster!Q:Q)</f>
        <v/>
      </c>
      <c r="E17" s="38">
        <f>IFERROR(AVERAGEIF(Roster!D:D,A17,Roster!L:L),0)</f>
        <v/>
      </c>
      <c r="F17" s="43">
        <f>IFERROR(D17/B8,0)</f>
        <v/>
      </c>
      <c r="H17" s="22" t="inlineStr">
        <is>
          <t>Afternoon</t>
        </is>
      </c>
      <c r="I17" s="41">
        <f>SUMIF(Roster!G:G,H17,Roster!Q:Q)</f>
        <v/>
      </c>
      <c r="K17" s="42" t="n">
        <v>46196</v>
      </c>
      <c r="L17" s="41">
        <f>SUMIF(Roster!$A:$A,K17,Roster!$Q:$Q)</f>
        <v/>
      </c>
    </row>
    <row r="18">
      <c r="A18" s="4" t="inlineStr">
        <is>
          <t>Personal Care Worker</t>
        </is>
      </c>
      <c r="B18" s="24">
        <f>COUNTIF(Roster!D:D,A18)</f>
        <v/>
      </c>
      <c r="C18" s="6">
        <f>SUMIF(Roster!D:D,A18,Roster!K:K)</f>
        <v/>
      </c>
      <c r="D18" s="36">
        <f>SUMIF(Roster!D:D,A18,Roster!Q:Q)</f>
        <v/>
      </c>
      <c r="E18" s="36">
        <f>IFERROR(AVERAGEIF(Roster!D:D,A18,Roster!L:L),0)</f>
        <v/>
      </c>
      <c r="F18" s="40">
        <f>IFERROR(D18/B8,0)</f>
        <v/>
      </c>
      <c r="H18" s="22" t="inlineStr">
        <is>
          <t>Night</t>
        </is>
      </c>
      <c r="I18" s="41">
        <f>SUMIF(Roster!G:G,H18,Roster!Q:Q)</f>
        <v/>
      </c>
      <c r="K18" s="42" t="n">
        <v>46200</v>
      </c>
      <c r="L18" s="41">
        <f>SUMIF(Roster!$A:$A,K18,Roster!$Q:$Q)</f>
        <v/>
      </c>
    </row>
    <row r="19">
      <c r="A19" s="12" t="inlineStr">
        <is>
          <t>Team Leader</t>
        </is>
      </c>
      <c r="B19" s="26">
        <f>COUNTIF(Roster!D:D,A19)</f>
        <v/>
      </c>
      <c r="C19" s="14">
        <f>SUMIF(Roster!D:D,A19,Roster!K:K)</f>
        <v/>
      </c>
      <c r="D19" s="38">
        <f>SUMIF(Roster!D:D,A19,Roster!Q:Q)</f>
        <v/>
      </c>
      <c r="E19" s="38">
        <f>IFERROR(AVERAGEIF(Roster!D:D,A19,Roster!L:L),0)</f>
        <v/>
      </c>
      <c r="F19" s="43">
        <f>IFERROR(D19/B8,0)</f>
        <v/>
      </c>
      <c r="H19" s="22" t="inlineStr">
        <is>
          <t>Overtime</t>
        </is>
      </c>
      <c r="I19" s="41">
        <f>SUMIF(Roster!G:G,H19,Roster!Q:Q)</f>
        <v/>
      </c>
      <c r="K19" s="42" t="n">
        <v>46201</v>
      </c>
      <c r="L19" s="41">
        <f>SUMIF(Roster!$A:$A,K19,Roster!$Q:$Q)</f>
        <v/>
      </c>
    </row>
    <row r="20">
      <c r="A20" s="4" t="inlineStr">
        <is>
          <t>AIN/Carer</t>
        </is>
      </c>
      <c r="B20" s="24">
        <f>COUNTIF(Roster!D:D,A20)</f>
        <v/>
      </c>
      <c r="C20" s="6">
        <f>SUMIF(Roster!D:D,A20,Roster!K:K)</f>
        <v/>
      </c>
      <c r="D20" s="36">
        <f>SUMIF(Roster!D:D,A20,Roster!Q:Q)</f>
        <v/>
      </c>
      <c r="E20" s="36">
        <f>IFERROR(AVERAGEIF(Roster!D:D,A20,Roster!L:L),0)</f>
        <v/>
      </c>
      <c r="F20" s="40">
        <f>IFERROR(D20/B8,0)</f>
        <v/>
      </c>
      <c r="K20" s="42" t="n">
        <v>46202</v>
      </c>
      <c r="L20" s="41">
        <f>SUMIF(Roster!$A:$A,K20,Roster!$Q:$Q)</f>
        <v/>
      </c>
    </row>
    <row r="21">
      <c r="K21" s="42" t="n">
        <v>46203</v>
      </c>
      <c r="L21" s="41">
        <f>SUMIF(Roster!$A:$A,K21,Roster!$Q:$Q)</f>
        <v/>
      </c>
    </row>
    <row r="22">
      <c r="K22" s="42" t="n">
        <v>46204</v>
      </c>
      <c r="L22" s="41">
        <f>SUMIF(Roster!$A:$A,K22,Roster!$Q:$Q)</f>
        <v/>
      </c>
    </row>
    <row r="23">
      <c r="K23" s="42" t="n">
        <v>46206</v>
      </c>
      <c r="L23" s="41">
        <f>SUMIF(Roster!$A:$A,K23,Roster!$Q:$Q)</f>
        <v/>
      </c>
    </row>
    <row r="24">
      <c r="K24" s="42" t="n">
        <v>46208</v>
      </c>
      <c r="L24" s="41">
        <f>SUMIF(Roster!$A:$A,K24,Roster!$Q:$Q)</f>
        <v/>
      </c>
    </row>
  </sheetData>
  <mergeCells count="3">
    <mergeCell ref="A1:H1"/>
    <mergeCell ref="A3:B3"/>
    <mergeCell ref="A14:F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9" t="inlineStr">
        <is>
          <t>How to Use This Roster Workbook</t>
        </is>
      </c>
    </row>
    <row r="2"/>
    <row r="3">
      <c r="A3" s="21" t="inlineStr">
        <is>
          <t>Roster Sheet</t>
        </is>
      </c>
    </row>
    <row r="4" ht="18" customHeight="1">
      <c r="A4" s="32" t="inlineStr">
        <is>
          <t>• Enter each shift on a new row: date, day, staff name, role, facility/site, ward and shift type.</t>
        </is>
      </c>
    </row>
    <row r="5" ht="18" customHeight="1">
      <c r="A5" s="32" t="inlineStr">
        <is>
          <t>• Start Time and Finish Time are entered as times (e.g. 7:00 AM). For overnight shifts the formula automatically adds 24 hours.</t>
        </is>
      </c>
    </row>
    <row r="6" ht="18" customHeight="1">
      <c r="A6" s="32" t="inlineStr">
        <is>
          <t>• Break Minutes should be entered as whole minutes (e.g. 30).</t>
        </is>
      </c>
    </row>
    <row r="7" ht="18" customHeight="1">
      <c r="A7" s="32" t="inlineStr">
        <is>
          <t>• Base Rate (AUD/hr) is automatically looked up from the Award Rate table on the Summary sheet using VLOOKUP - update rates there if the award changes.</t>
        </is>
      </c>
    </row>
    <row r="8" ht="18" customHeight="1">
      <c r="A8" s="32" t="inlineStr">
        <is>
          <t>• Penalty Rate % is entered as a decimal percentage (e.g. 0.25 for a 25% weekend penalty).</t>
        </is>
      </c>
    </row>
    <row r="9" ht="18" customHeight="1">
      <c r="A9" s="32" t="inlineStr">
        <is>
          <t>• Gross Pay, Super and Total Labour Cost are calculated automatically - do not overtype these formula cells.</t>
        </is>
      </c>
    </row>
    <row r="10"/>
    <row r="11">
      <c r="A11" s="21" t="inlineStr">
        <is>
          <t>Status Meanings</t>
        </is>
      </c>
    </row>
    <row r="12" ht="18" customHeight="1">
      <c r="A12" s="32" t="inlineStr">
        <is>
          <t>• Scheduled - shift has been rostered but not yet worked.</t>
        </is>
      </c>
    </row>
    <row r="13" ht="18" customHeight="1">
      <c r="A13" s="32" t="inlineStr">
        <is>
          <t>• Completed - shift has been worked and confirmed.</t>
        </is>
      </c>
    </row>
    <row r="14" ht="18" customHeight="1">
      <c r="A14" s="32" t="inlineStr">
        <is>
          <t>• Swap Requested - staff member has requested another employee cover the shift; confirm before shift start.</t>
        </is>
      </c>
    </row>
    <row r="15" ht="18" customHeight="1">
      <c r="A15" s="32" t="inlineStr">
        <is>
          <t>• Sick Leave - staff member is unavailable; the Cover Flag column will show 'Cover Required'.</t>
        </is>
      </c>
    </row>
    <row r="16"/>
    <row r="17">
      <c r="A17" s="21" t="inlineStr">
        <is>
          <t>Colour Legend</t>
        </is>
      </c>
    </row>
    <row r="18" ht="18" customHeight="1">
      <c r="A18" s="32" t="inlineStr">
        <is>
          <t>• Pale yellow cells (#FFFBEB) - editable input cells (rates, penalty %, status).</t>
        </is>
      </c>
    </row>
    <row r="19" ht="18" customHeight="1">
      <c r="A19" s="32" t="inlineStr">
        <is>
          <t>• Dark navy header (#1E293B) - column headings.</t>
        </is>
      </c>
    </row>
    <row r="20" ht="18" customHeight="1">
      <c r="A20" s="32" t="inlineStr">
        <is>
          <t>• Green highlight - completed shifts / positive values.</t>
        </is>
      </c>
    </row>
    <row r="21" ht="18" customHeight="1">
      <c r="A21" s="32" t="inlineStr">
        <is>
          <t>• Red highlight - sick leave, swaps or values needing attention.</t>
        </is>
      </c>
    </row>
    <row r="22"/>
    <row r="23">
      <c r="A23" s="21" t="inlineStr">
        <is>
          <t>Superannuation &amp; Compliance Notes</t>
        </is>
      </c>
    </row>
    <row r="24" ht="18" customHeight="1">
      <c r="A24" s="32" t="inlineStr">
        <is>
          <t>• Superannuation is calculated at the current rate of 11.5% of Gross Pay.</t>
        </is>
      </c>
    </row>
    <row r="25" ht="18" customHeight="1">
      <c r="A25" s="32" t="inlineStr">
        <is>
          <t>• Always check current Fair Work Australia award rates, penalty rates and overtime rules before finalising pay.</t>
        </is>
      </c>
    </row>
    <row r="26" ht="18" customHeight="1">
      <c r="A26" s="32" t="inlineStr">
        <is>
          <t>• Confirm minimum staffing ratios required under the Aged Care Quality Standards for each shift.</t>
        </is>
      </c>
    </row>
    <row r="27" ht="18" customHeight="1">
      <c r="A27" s="32" t="inlineStr">
        <is>
          <t>• Review swap requests and sick leave promptly to ensure adequate resident care coverage.</t>
        </is>
      </c>
    </row>
    <row r="28"/>
    <row r="29">
      <c r="A29" s="21" t="inlineStr">
        <is>
          <t>Australian Formatting Conventions</t>
        </is>
      </c>
    </row>
    <row r="30" ht="18" customHeight="1">
      <c r="A30" s="32" t="inlineStr">
        <is>
          <t>• Dates are shown as DD/MM/YYYY.</t>
        </is>
      </c>
    </row>
    <row r="31" ht="18" customHeight="1">
      <c r="A31" s="32" t="inlineStr">
        <is>
          <t>• All currency figures are in Australian dollars, formatted as $#,##0.00.</t>
        </is>
      </c>
    </row>
    <row r="32" ht="18" customHeight="1">
      <c r="A32" s="32" t="inlineStr">
        <is>
          <t>• Spelling throughout the workbook uses Australian English (e.g. organise, rostering, colour).</t>
        </is>
      </c>
    </row>
  </sheetData>
  <mergeCells count="27">
    <mergeCell ref="A1:D1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  <mergeCell ref="A23:D23"/>
    <mergeCell ref="A24:D24"/>
    <mergeCell ref="A25:D25"/>
    <mergeCell ref="A26:D26"/>
    <mergeCell ref="A27:D27"/>
    <mergeCell ref="A29:D29"/>
    <mergeCell ref="A30:D30"/>
    <mergeCell ref="A31:D31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2026-07-13T16:15:45Z</dcterms:created>
  <dcterms:modified xmlns:dcterms="http://purl.org/dc/terms/" xmlns:xsi="http://www.w3.org/2001/XMLSchema-instance" xsi:type="dcterms:W3CDTF">2026-07-13T16:15:45Z</dcterms:modified>
</cp:coreProperties>
</file>