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ay Calculator" sheetId="1" state="visible" r:id="rId1"/>
    <sheet xmlns:r="http://schemas.openxmlformats.org/officeDocument/2006/relationships" name="Award Rates" sheetId="2" state="visible" r:id="rId2"/>
    <sheet xmlns:r="http://schemas.openxmlformats.org/officeDocument/2006/relationships" name="Summary Dashboard" sheetId="3" state="visible" r:id="rId3"/>
  </sheets>
  <definedNames>
    <definedName name="_xlnm._FilterDatabase" localSheetId="0" hidden="1">'Pay Calculator'!$A$2:$U$12</definedName>
  </definedNames>
  <calcPr calcId="124519" fullCalcOnLoad="1"/>
</workbook>
</file>

<file path=xl/styles.xml><?xml version="1.0" encoding="utf-8"?>
<styleSheet xmlns="http://schemas.openxmlformats.org/spreadsheetml/2006/main">
  <numFmts count="4">
    <numFmt numFmtId="164" formatCode="DD/MM/YYYY"/>
    <numFmt numFmtId="165" formatCode="0.0"/>
    <numFmt numFmtId="166" formatCode="$#,##0.00"/>
    <numFmt numFmtId="167" formatCode="0.0%"/>
  </numFmts>
  <fonts count="10">
    <font>
      <name val="Calibri"/>
      <family val="2"/>
      <color theme="1"/>
      <sz val="11"/>
      <scheme val="minor"/>
    </font>
    <font>
      <b val="1"/>
      <color rgb="00FFFFFF"/>
      <sz val="14"/>
    </font>
    <font>
      <b val="1"/>
      <color rgb="00FFFFFF"/>
      <sz val="11"/>
    </font>
    <font>
      <b val="1"/>
      <color rgb="00FFFFFF"/>
      <sz val="10"/>
    </font>
    <font>
      <b val="1"/>
      <color rgb="00DC2626"/>
      <sz val="10"/>
    </font>
    <font>
      <b val="1"/>
      <color rgb="00FFFFFF"/>
      <sz val="16"/>
    </font>
    <font>
      <b val="1"/>
    </font>
    <font>
      <i val="1"/>
      <color rgb="00DC2626"/>
      <sz val="9"/>
    </font>
    <font>
      <b val="1"/>
      <color rgb="00FFFFFF"/>
      <sz val="15"/>
    </font>
    <font>
      <color rgb="00334155"/>
      <sz val="10"/>
    </font>
  </fonts>
  <fills count="8">
    <fill>
      <patternFill/>
    </fill>
    <fill>
      <patternFill patternType="gray125"/>
    </fill>
    <fill>
      <patternFill patternType="solid">
        <fgColor rgb="001E293B"/>
      </patternFill>
    </fill>
    <fill>
      <patternFill patternType="solid">
        <fgColor rgb="000F766E"/>
      </patternFill>
    </fill>
    <fill>
      <patternFill patternType="solid">
        <fgColor rgb="00F8FAFC"/>
      </patternFill>
    </fill>
    <fill>
      <patternFill patternType="solid">
        <fgColor rgb="0014B8A6"/>
      </patternFill>
    </fill>
    <fill>
      <patternFill patternType="solid">
        <fgColor rgb="00FFFBEB"/>
      </patternFill>
    </fill>
    <fill>
      <patternFill patternType="solid">
        <fgColor rgb="00E2E8F0"/>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67">
    <xf numFmtId="0" fontId="0" fillId="0" borderId="0" pivotButton="0" quotePrefix="0" xfId="0"/>
    <xf numFmtId="0" fontId="5" fillId="2" borderId="0" applyAlignment="1" pivotButton="0" quotePrefix="0" xfId="0">
      <alignment horizontal="center" vertical="center" wrapText="1"/>
    </xf>
    <xf numFmtId="0" fontId="2" fillId="3" borderId="1" applyAlignment="1" pivotButton="0" quotePrefix="0" xfId="0">
      <alignment horizontal="center" vertical="center" wrapText="1"/>
    </xf>
    <xf numFmtId="0" fontId="0" fillId="6" borderId="1" applyAlignment="1" pivotButton="0" quotePrefix="0" xfId="0">
      <alignment horizontal="left" vertical="center" wrapText="1"/>
    </xf>
    <xf numFmtId="0" fontId="0" fillId="6" borderId="1" applyAlignment="1" pivotButton="0" quotePrefix="0" xfId="0">
      <alignment horizontal="center" vertical="center" wrapText="1"/>
    </xf>
    <xf numFmtId="164" fontId="0" fillId="6" borderId="1" applyAlignment="1" pivotButton="0" quotePrefix="0" xfId="0">
      <alignment horizontal="center" vertical="center" wrapText="1"/>
    </xf>
    <xf numFmtId="165" fontId="0" fillId="6" borderId="1" applyAlignment="1" pivotButton="0" quotePrefix="0" xfId="0">
      <alignment horizontal="center" vertical="center" wrapText="1"/>
    </xf>
    <xf numFmtId="166" fontId="0" fillId="4" borderId="1" applyAlignment="1" pivotButton="0" quotePrefix="0" xfId="0">
      <alignment horizontal="center" vertical="center" wrapText="1"/>
    </xf>
    <xf numFmtId="167" fontId="0" fillId="4" borderId="1" applyAlignment="1" pivotButton="0" quotePrefix="0" xfId="0">
      <alignment horizontal="center" vertical="center" wrapText="1"/>
    </xf>
    <xf numFmtId="2" fontId="0" fillId="4" borderId="1" applyAlignment="1" pivotButton="0" quotePrefix="0" xfId="0">
      <alignment horizontal="center" vertical="center" wrapText="1"/>
    </xf>
    <xf numFmtId="0" fontId="0" fillId="4" borderId="1" applyAlignment="1" pivotButton="0" quotePrefix="0" xfId="0">
      <alignment horizontal="center" vertical="center" wrapText="1"/>
    </xf>
    <xf numFmtId="166" fontId="0" fillId="0" borderId="1" applyAlignment="1" pivotButton="0" quotePrefix="0" xfId="0">
      <alignment horizontal="center" vertical="center" wrapText="1"/>
    </xf>
    <xf numFmtId="167" fontId="0" fillId="0" borderId="1" applyAlignment="1" pivotButton="0" quotePrefix="0" xfId="0">
      <alignment horizontal="center" vertical="center" wrapText="1"/>
    </xf>
    <xf numFmtId="2" fontId="0" fillId="0" borderId="1" applyAlignment="1" pivotButton="0" quotePrefix="0" xfId="0">
      <alignment horizontal="center" vertical="center" wrapText="1"/>
    </xf>
    <xf numFmtId="0" fontId="0" fillId="0" borderId="1" applyAlignment="1" pivotButton="0" quotePrefix="0" xfId="0">
      <alignment horizontal="center" vertical="center" wrapText="1"/>
    </xf>
    <xf numFmtId="0" fontId="6" fillId="7" borderId="1" pivotButton="0" quotePrefix="0" xfId="0"/>
    <xf numFmtId="165" fontId="6" fillId="7" borderId="1" pivotButton="0" quotePrefix="0" xfId="0"/>
    <xf numFmtId="166" fontId="6" fillId="7" borderId="1" pivotButton="0" quotePrefix="0" xfId="0"/>
    <xf numFmtId="0" fontId="7" fillId="0" borderId="0" applyAlignment="1" pivotButton="0" quotePrefix="0" xfId="0">
      <alignment horizontal="left" vertical="center" wrapText="1"/>
    </xf>
    <xf numFmtId="0" fontId="1" fillId="2" borderId="0" applyAlignment="1" pivotButton="0" quotePrefix="0" xfId="0">
      <alignment horizontal="center" vertical="center" wrapText="1"/>
    </xf>
    <xf numFmtId="0" fontId="0" fillId="4" borderId="1" applyAlignment="1" pivotButton="0" quotePrefix="0" xfId="0">
      <alignment horizontal="left" vertical="center" wrapText="1"/>
    </xf>
    <xf numFmtId="166" fontId="0" fillId="4" borderId="1" applyAlignment="1" pivotButton="0" quotePrefix="0" xfId="0">
      <alignment horizontal="left" vertical="center" wrapText="1"/>
    </xf>
    <xf numFmtId="167" fontId="0" fillId="4" borderId="1" applyAlignment="1" pivotButton="0" quotePrefix="0" xfId="0">
      <alignment horizontal="left" vertical="center" wrapText="1"/>
    </xf>
    <xf numFmtId="2" fontId="0" fillId="4" borderId="1" applyAlignment="1" pivotButton="0" quotePrefix="0" xfId="0">
      <alignment horizontal="left" vertical="center" wrapText="1"/>
    </xf>
    <xf numFmtId="0" fontId="0" fillId="0" borderId="1" applyAlignment="1" pivotButton="0" quotePrefix="0" xfId="0">
      <alignment horizontal="left" vertical="center" wrapText="1"/>
    </xf>
    <xf numFmtId="166" fontId="0" fillId="0" borderId="1" applyAlignment="1" pivotButton="0" quotePrefix="0" xfId="0">
      <alignment horizontal="left" vertical="center" wrapText="1"/>
    </xf>
    <xf numFmtId="167" fontId="0" fillId="0" borderId="1" applyAlignment="1" pivotButton="0" quotePrefix="0" xfId="0">
      <alignment horizontal="left" vertical="center" wrapText="1"/>
    </xf>
    <xf numFmtId="2" fontId="0" fillId="0" borderId="1" applyAlignment="1" pivotButton="0" quotePrefix="0" xfId="0">
      <alignment horizontal="left" vertical="center" wrapText="1"/>
    </xf>
    <xf numFmtId="0" fontId="3" fillId="5" borderId="0" applyAlignment="1" pivotButton="0" quotePrefix="0" xfId="0">
      <alignment horizontal="center" vertical="center" wrapText="1"/>
    </xf>
    <xf numFmtId="0" fontId="0" fillId="4" borderId="1" pivotButton="0" quotePrefix="0" xfId="0"/>
    <xf numFmtId="167" fontId="0" fillId="4" borderId="1" pivotButton="0" quotePrefix="0" xfId="0"/>
    <xf numFmtId="2" fontId="0" fillId="4" borderId="1" pivotButton="0" quotePrefix="0" xfId="0"/>
    <xf numFmtId="0" fontId="0" fillId="0" borderId="1" pivotButton="0" quotePrefix="0" xfId="0"/>
    <xf numFmtId="167" fontId="0" fillId="0" borderId="1" pivotButton="0" quotePrefix="0" xfId="0"/>
    <xf numFmtId="2" fontId="0" fillId="0" borderId="1" pivotButton="0" quotePrefix="0" xfId="0"/>
    <xf numFmtId="0" fontId="4" fillId="0" borderId="0" applyAlignment="1" pivotButton="0" quotePrefix="0" xfId="0">
      <alignment horizontal="left" vertical="center" wrapText="1"/>
    </xf>
    <xf numFmtId="0" fontId="8" fillId="2" borderId="0" applyAlignment="1" pivotButton="0" quotePrefix="0" xfId="0">
      <alignment horizontal="center" vertical="center" wrapText="1"/>
    </xf>
    <xf numFmtId="0" fontId="6" fillId="4" borderId="1" pivotButton="0" quotePrefix="0" xfId="0"/>
    <xf numFmtId="166" fontId="0" fillId="4" borderId="1" applyAlignment="1" pivotButton="0" quotePrefix="0" xfId="0">
      <alignment horizontal="right"/>
    </xf>
    <xf numFmtId="0" fontId="6" fillId="0" borderId="1" pivotButton="0" quotePrefix="0" xfId="0"/>
    <xf numFmtId="166" fontId="0" fillId="0" borderId="1" applyAlignment="1" pivotButton="0" quotePrefix="0" xfId="0">
      <alignment horizontal="right"/>
    </xf>
    <xf numFmtId="166" fontId="0" fillId="4" borderId="1" pivotButton="0" quotePrefix="0" xfId="0"/>
    <xf numFmtId="166" fontId="0" fillId="0" borderId="1" pivotButton="0" quotePrefix="0" xfId="0"/>
    <xf numFmtId="1" fontId="0" fillId="4" borderId="1" applyAlignment="1" pivotButton="0" quotePrefix="0" xfId="0">
      <alignment horizontal="right"/>
    </xf>
    <xf numFmtId="165" fontId="0" fillId="0" borderId="1" applyAlignment="1" pivotButton="0" quotePrefix="0" xfId="0">
      <alignment horizontal="right"/>
    </xf>
    <xf numFmtId="167" fontId="0" fillId="0" borderId="1" applyAlignment="1" pivotButton="0" quotePrefix="0" xfId="0">
      <alignment horizontal="right"/>
    </xf>
    <xf numFmtId="0" fontId="9" fillId="0" borderId="0" applyAlignment="1" pivotButton="0" quotePrefix="0" xfId="0">
      <alignment horizontal="left" vertical="center" wrapText="1"/>
    </xf>
    <xf numFmtId="164" fontId="0" fillId="6" borderId="1" applyAlignment="1" pivotButton="0" quotePrefix="0" xfId="0">
      <alignment horizontal="center" vertical="center" wrapText="1"/>
    </xf>
    <xf numFmtId="165" fontId="0" fillId="6" borderId="1" applyAlignment="1" pivotButton="0" quotePrefix="0" xfId="0">
      <alignment horizontal="center" vertical="center" wrapText="1"/>
    </xf>
    <xf numFmtId="166" fontId="0" fillId="4" borderId="1" applyAlignment="1" pivotButton="0" quotePrefix="0" xfId="0">
      <alignment horizontal="center" vertical="center" wrapText="1"/>
    </xf>
    <xf numFmtId="167" fontId="0" fillId="4" borderId="1" applyAlignment="1" pivotButton="0" quotePrefix="0" xfId="0">
      <alignment horizontal="center" vertical="center" wrapText="1"/>
    </xf>
    <xf numFmtId="166" fontId="0" fillId="0" borderId="1" applyAlignment="1" pivotButton="0" quotePrefix="0" xfId="0">
      <alignment horizontal="center" vertical="center" wrapText="1"/>
    </xf>
    <xf numFmtId="167" fontId="0" fillId="0" borderId="1" applyAlignment="1" pivotButton="0" quotePrefix="0" xfId="0">
      <alignment horizontal="center" vertical="center" wrapText="1"/>
    </xf>
    <xf numFmtId="165" fontId="6" fillId="7" borderId="1" pivotButton="0" quotePrefix="0" xfId="0"/>
    <xf numFmtId="166" fontId="6" fillId="7" borderId="1" pivotButton="0" quotePrefix="0" xfId="0"/>
    <xf numFmtId="166" fontId="0" fillId="4" borderId="1" applyAlignment="1" pivotButton="0" quotePrefix="0" xfId="0">
      <alignment horizontal="left" vertical="center" wrapText="1"/>
    </xf>
    <xf numFmtId="167" fontId="0" fillId="4" borderId="1" applyAlignment="1" pivotButton="0" quotePrefix="0" xfId="0">
      <alignment horizontal="left" vertical="center" wrapText="1"/>
    </xf>
    <xf numFmtId="166" fontId="0" fillId="0" borderId="1" applyAlignment="1" pivotButton="0" quotePrefix="0" xfId="0">
      <alignment horizontal="left" vertical="center" wrapText="1"/>
    </xf>
    <xf numFmtId="167" fontId="0" fillId="0" borderId="1" applyAlignment="1" pivotButton="0" quotePrefix="0" xfId="0">
      <alignment horizontal="left" vertical="center" wrapText="1"/>
    </xf>
    <xf numFmtId="167" fontId="0" fillId="4" borderId="1" pivotButton="0" quotePrefix="0" xfId="0"/>
    <xf numFmtId="167" fontId="0" fillId="0" borderId="1" pivotButton="0" quotePrefix="0" xfId="0"/>
    <xf numFmtId="166" fontId="0" fillId="4" borderId="1" applyAlignment="1" pivotButton="0" quotePrefix="0" xfId="0">
      <alignment horizontal="right"/>
    </xf>
    <xf numFmtId="166" fontId="0" fillId="0" borderId="1" applyAlignment="1" pivotButton="0" quotePrefix="0" xfId="0">
      <alignment horizontal="right"/>
    </xf>
    <xf numFmtId="166" fontId="0" fillId="4" borderId="1" pivotButton="0" quotePrefix="0" xfId="0"/>
    <xf numFmtId="166" fontId="0" fillId="0" borderId="1" pivotButton="0" quotePrefix="0" xfId="0"/>
    <xf numFmtId="165" fontId="0" fillId="0" borderId="1" applyAlignment="1" pivotButton="0" quotePrefix="0" xfId="0">
      <alignment horizontal="right"/>
    </xf>
    <xf numFmtId="167" fontId="0" fillId="0" borderId="1" applyAlignment="1" pivotButton="0" quotePrefix="0" xfId="0">
      <alignment horizontal="right"/>
    </xf>
  </cellXfs>
  <cellStyles count="1">
    <cellStyle name="Normal" xfId="0" builtinId="0" hidden="0"/>
  </cellStyles>
  <dxfs count="2">
    <dxf>
      <font>
        <b val="1"/>
        <color rgb="0016A34A"/>
      </font>
    </dxf>
    <dxf>
      <font>
        <b val="1"/>
        <color rgb="00DC2626"/>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Gross Pay by Employee (AUD)</a:t>
            </a:r>
          </a:p>
        </rich>
      </tx>
    </title>
    <plotArea>
      <barChart>
        <barDir val="col"/>
        <grouping val="clustered"/>
        <ser>
          <idx val="0"/>
          <order val="0"/>
          <tx>
            <strRef>
              <f>'Pay Calculator'!P2</f>
            </strRef>
          </tx>
          <spPr>
            <a:solidFill xmlns:a="http://schemas.openxmlformats.org/drawingml/2006/main">
              <a:srgbClr val="006A4E"/>
            </a:solidFill>
            <a:ln xmlns:a="http://schemas.openxmlformats.org/drawingml/2006/main">
              <a:prstDash val="solid"/>
            </a:ln>
          </spPr>
          <cat>
            <numRef>
              <f>'Pay Calculator'!$A$3:$A$12</f>
            </numRef>
          </cat>
          <val>
            <numRef>
              <f>'Pay Calculator'!$P$3:$P$12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Employee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Gross Pay ($)</a:t>
                </a:r>
              </a:p>
            </rich>
          </tx>
        </title>
        <majorTickMark val="none"/>
        <minorTickMark val="none"/>
        <crossAx val="10"/>
      </valAx>
    </plotArea>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Gross Pay by Shift Type</a:t>
            </a:r>
          </a:p>
        </rich>
      </tx>
    </title>
    <plotArea>
      <doughnutChart>
        <varyColors val="1"/>
        <ser>
          <idx val="0"/>
          <order val="0"/>
          <tx>
            <strRef>
              <f>'Summary Dashboard'!E4</f>
            </strRef>
          </tx>
          <spPr>
            <a:ln xmlns:a="http://schemas.openxmlformats.org/drawingml/2006/main">
              <a:prstDash val="solid"/>
            </a:ln>
          </spPr>
          <dPt>
            <idx val="0"/>
            <spPr>
              <a:solidFill xmlns:a="http://schemas.openxmlformats.org/drawingml/2006/main">
                <a:srgbClr val="1E293B"/>
              </a:solidFill>
              <a:ln xmlns:a="http://schemas.openxmlformats.org/drawingml/2006/main">
                <a:prstDash val="solid"/>
              </a:ln>
            </spPr>
          </dPt>
          <dPt>
            <idx val="1"/>
            <spPr>
              <a:solidFill xmlns:a="http://schemas.openxmlformats.org/drawingml/2006/main">
                <a:srgbClr val="006A4E"/>
              </a:solidFill>
              <a:ln xmlns:a="http://schemas.openxmlformats.org/drawingml/2006/main">
                <a:prstDash val="solid"/>
              </a:ln>
            </spPr>
          </dPt>
          <dPt>
            <idx val="2"/>
            <spPr>
              <a:solidFill xmlns:a="http://schemas.openxmlformats.org/drawingml/2006/main">
                <a:srgbClr val="16A34A"/>
              </a:solidFill>
              <a:ln xmlns:a="http://schemas.openxmlformats.org/drawingml/2006/main">
                <a:prstDash val="solid"/>
              </a:ln>
            </spPr>
          </dPt>
          <dPt>
            <idx val="3"/>
            <spPr>
              <a:solidFill xmlns:a="http://schemas.openxmlformats.org/drawingml/2006/main">
                <a:srgbClr val="14B8A6"/>
              </a:solidFill>
              <a:ln xmlns:a="http://schemas.openxmlformats.org/drawingml/2006/main">
                <a:prstDash val="solid"/>
              </a:ln>
            </spPr>
          </dPt>
          <dPt>
            <idx val="4"/>
            <spPr>
              <a:solidFill xmlns:a="http://schemas.openxmlformats.org/drawingml/2006/main">
                <a:srgbClr val="DC2626"/>
              </a:solidFill>
              <a:ln xmlns:a="http://schemas.openxmlformats.org/drawingml/2006/main">
                <a:prstDash val="solid"/>
              </a:ln>
            </spPr>
          </dPt>
          <cat>
            <numRef>
              <f>'Summary Dashboard'!$D$5:$D$9</f>
            </numRef>
          </cat>
          <val>
            <numRef>
              <f>'Summary Dashboard'!$E$5:$E$9</f>
            </numRef>
          </val>
        </ser>
        <firstSliceAng val="0"/>
        <holeSize val="10"/>
      </doughnut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24</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24</row>
      <rowOff>0</rowOff>
    </from>
    <ext cx="504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U16"/>
  <sheetViews>
    <sheetView workbookViewId="0">
      <pane ySplit="2" topLeftCell="A3" activePane="bottomLeft" state="frozen"/>
      <selection pane="bottomLeft" activeCell="A1" sqref="A1"/>
    </sheetView>
  </sheetViews>
  <sheetFormatPr baseColWidth="8" defaultRowHeight="15"/>
  <cols>
    <col width="12" customWidth="1" min="1" max="1"/>
    <col width="14" customWidth="1" min="2" max="2"/>
    <col width="12" customWidth="1" min="3" max="3"/>
    <col width="12" customWidth="1" min="4" max="4"/>
    <col width="14" customWidth="1" min="5" max="5"/>
    <col width="20" customWidth="1" min="6" max="6"/>
    <col width="10" customWidth="1" min="7" max="7"/>
    <col width="13" customWidth="1" min="8" max="8"/>
    <col width="16" customWidth="1" min="9" max="9"/>
    <col width="10" customWidth="1" min="10" max="10"/>
    <col width="10" customWidth="1" min="11" max="11"/>
    <col width="10" customWidth="1" min="12" max="12"/>
    <col width="13" customWidth="1" min="13" max="13"/>
    <col width="13" customWidth="1" min="14" max="14"/>
    <col width="13" customWidth="1" min="15" max="15"/>
    <col width="13" customWidth="1" min="16" max="16"/>
    <col width="10" customWidth="1" min="17" max="17"/>
    <col width="14" customWidth="1" min="18" max="18"/>
    <col width="16" customWidth="1" min="19" max="19"/>
    <col width="26" customWidth="1" min="20" max="20"/>
    <col width="30" customWidth="1" min="21" max="21"/>
  </cols>
  <sheetData>
    <row r="1" ht="30" customHeight="1">
      <c r="A1" s="1" t="inlineStr">
        <is>
          <t>Australian Award Rate Pay Calculator — 2026 (Illustrative)</t>
        </is>
      </c>
    </row>
    <row r="2" ht="40" customHeight="1">
      <c r="A2" s="2" t="inlineStr">
        <is>
          <t>Employee</t>
        </is>
      </c>
      <c r="B2" s="2" t="inlineStr">
        <is>
          <t>ABN/Payroll ID</t>
        </is>
      </c>
      <c r="C2" s="2" t="inlineStr">
        <is>
          <t>Location</t>
        </is>
      </c>
      <c r="D2" s="2" t="inlineStr">
        <is>
          <t>Shift Date</t>
        </is>
      </c>
      <c r="E2" s="2" t="inlineStr">
        <is>
          <t>Employment Type</t>
        </is>
      </c>
      <c r="F2" s="2" t="inlineStr">
        <is>
          <t>Award Classification</t>
        </is>
      </c>
      <c r="G2" s="2" t="inlineStr">
        <is>
          <t>Hours Worked</t>
        </is>
      </c>
      <c r="H2" s="2" t="inlineStr">
        <is>
          <t>Base Hourly Rate</t>
        </is>
      </c>
      <c r="I2" s="2" t="inlineStr">
        <is>
          <t>Shift Type</t>
        </is>
      </c>
      <c r="J2" s="2" t="inlineStr">
        <is>
          <t>Penalty %</t>
        </is>
      </c>
      <c r="K2" s="2" t="inlineStr">
        <is>
          <t>Overtime Hours</t>
        </is>
      </c>
      <c r="L2" s="2" t="inlineStr">
        <is>
          <t>Overtime Multiplier</t>
        </is>
      </c>
      <c r="M2" s="2" t="inlineStr">
        <is>
          <t>Ordinary Pay</t>
        </is>
      </c>
      <c r="N2" s="2" t="inlineStr">
        <is>
          <t>Penalty Loading</t>
        </is>
      </c>
      <c r="O2" s="2" t="inlineStr">
        <is>
          <t>Overtime Pay</t>
        </is>
      </c>
      <c r="P2" s="2" t="inlineStr">
        <is>
          <t>Gross Pay</t>
        </is>
      </c>
      <c r="Q2" s="2" t="inlineStr">
        <is>
          <t>Super Rate</t>
        </is>
      </c>
      <c r="R2" s="2" t="inlineStr">
        <is>
          <t>Superannuation</t>
        </is>
      </c>
      <c r="S2" s="2" t="inlineStr">
        <is>
          <t>Total Employer Cost</t>
        </is>
      </c>
      <c r="T2" s="2" t="inlineStr">
        <is>
          <t>Hours Alert</t>
        </is>
      </c>
      <c r="U2" s="2" t="inlineStr">
        <is>
          <t>Notes</t>
        </is>
      </c>
    </row>
    <row r="3">
      <c r="A3" s="3" t="inlineStr">
        <is>
          <t>Jack</t>
        </is>
      </c>
      <c r="B3" s="4" t="inlineStr">
        <is>
          <t>PAY-1001</t>
        </is>
      </c>
      <c r="C3" s="4" t="inlineStr">
        <is>
          <t>Sydney</t>
        </is>
      </c>
      <c r="D3" s="47" t="n">
        <v>46083</v>
      </c>
      <c r="E3" s="4" t="inlineStr">
        <is>
          <t>Full-Time</t>
        </is>
      </c>
      <c r="F3" s="3" t="inlineStr">
        <is>
          <t>Retail Level 2</t>
        </is>
      </c>
      <c r="G3" s="48" t="n">
        <v>8</v>
      </c>
      <c r="H3" s="49">
        <f>IFERROR(VLOOKUP(F3,'Award Rates'!$A$4:$D$10,4,FALSE),0)</f>
        <v/>
      </c>
      <c r="I3" s="4" t="inlineStr">
        <is>
          <t>Weekday Day</t>
        </is>
      </c>
      <c r="J3" s="50">
        <f>IFERROR(VLOOKUP(I3,'Award Rates'!$A$14:$B$18,2,FALSE),0)</f>
        <v/>
      </c>
      <c r="K3" s="48" t="n">
        <v>0</v>
      </c>
      <c r="L3" s="9">
        <f>IFERROR(VLOOKUP(E3,'Award Rates'!$D$14:$E$17,2,FALSE),0)</f>
        <v/>
      </c>
      <c r="M3" s="49">
        <f>G3*H3</f>
        <v/>
      </c>
      <c r="N3" s="49">
        <f>G3*H3*J3</f>
        <v/>
      </c>
      <c r="O3" s="49">
        <f>K3*H3*L3</f>
        <v/>
      </c>
      <c r="P3" s="49">
        <f>M3+N3+O3</f>
        <v/>
      </c>
      <c r="Q3" s="50" t="n">
        <v>0.115</v>
      </c>
      <c r="R3" s="49">
        <f>P3*Q3</f>
        <v/>
      </c>
      <c r="S3" s="49">
        <f>P3+R3</f>
        <v/>
      </c>
      <c r="T3" s="10">
        <f>IF(G3&gt;38,"Review overtime / ordinary hours","OK")</f>
        <v/>
      </c>
      <c r="U3" s="3" t="inlineStr">
        <is>
          <t>Standard weekday shift</t>
        </is>
      </c>
    </row>
    <row r="4">
      <c r="A4" s="3" t="inlineStr">
        <is>
          <t>Olivia</t>
        </is>
      </c>
      <c r="B4" s="4" t="inlineStr">
        <is>
          <t>PAY-1002</t>
        </is>
      </c>
      <c r="C4" s="4" t="inlineStr">
        <is>
          <t>Melbourne</t>
        </is>
      </c>
      <c r="D4" s="47" t="n">
        <v>46095</v>
      </c>
      <c r="E4" s="4" t="inlineStr">
        <is>
          <t>Part-Time</t>
        </is>
      </c>
      <c r="F4" s="3" t="inlineStr">
        <is>
          <t>Hospitality Level 2</t>
        </is>
      </c>
      <c r="G4" s="48" t="n">
        <v>7.5</v>
      </c>
      <c r="H4" s="51">
        <f>IFERROR(VLOOKUP(F4,'Award Rates'!$A$4:$D$10,4,FALSE),0)</f>
        <v/>
      </c>
      <c r="I4" s="4" t="inlineStr">
        <is>
          <t>Saturday</t>
        </is>
      </c>
      <c r="J4" s="52">
        <f>IFERROR(VLOOKUP(I4,'Award Rates'!$A$14:$B$18,2,FALSE),0)</f>
        <v/>
      </c>
      <c r="K4" s="48" t="n">
        <v>0</v>
      </c>
      <c r="L4" s="13">
        <f>IFERROR(VLOOKUP(E4,'Award Rates'!$D$14:$E$17,2,FALSE),0)</f>
        <v/>
      </c>
      <c r="M4" s="51">
        <f>G4*H4</f>
        <v/>
      </c>
      <c r="N4" s="51">
        <f>G4*H4*J4</f>
        <v/>
      </c>
      <c r="O4" s="51">
        <f>K4*H4*L4</f>
        <v/>
      </c>
      <c r="P4" s="51">
        <f>M4+N4+O4</f>
        <v/>
      </c>
      <c r="Q4" s="52" t="n">
        <v>0.115</v>
      </c>
      <c r="R4" s="51">
        <f>P4*Q4</f>
        <v/>
      </c>
      <c r="S4" s="51">
        <f>P4+R4</f>
        <v/>
      </c>
      <c r="T4" s="14">
        <f>IF(G4&gt;38,"Review overtime / ordinary hours","OK")</f>
        <v/>
      </c>
      <c r="U4" s="3" t="inlineStr">
        <is>
          <t>Saturday penalty applies</t>
        </is>
      </c>
    </row>
    <row r="5">
      <c r="A5" s="3" t="inlineStr">
        <is>
          <t>Liam</t>
        </is>
      </c>
      <c r="B5" s="4" t="inlineStr">
        <is>
          <t>PAY-1003</t>
        </is>
      </c>
      <c r="C5" s="4" t="inlineStr">
        <is>
          <t>Brisbane</t>
        </is>
      </c>
      <c r="D5" s="47" t="n">
        <v>46103</v>
      </c>
      <c r="E5" s="4" t="inlineStr">
        <is>
          <t>Casual</t>
        </is>
      </c>
      <c r="F5" s="3" t="inlineStr">
        <is>
          <t>Retail Level 3</t>
        </is>
      </c>
      <c r="G5" s="48" t="n">
        <v>6</v>
      </c>
      <c r="H5" s="49">
        <f>IFERROR(VLOOKUP(F5,'Award Rates'!$A$4:$D$10,4,FALSE),0)</f>
        <v/>
      </c>
      <c r="I5" s="4" t="inlineStr">
        <is>
          <t>Sunday</t>
        </is>
      </c>
      <c r="J5" s="50">
        <f>IFERROR(VLOOKUP(I5,'Award Rates'!$A$14:$B$18,2,FALSE),0)</f>
        <v/>
      </c>
      <c r="K5" s="48" t="n">
        <v>0</v>
      </c>
      <c r="L5" s="9">
        <f>IFERROR(VLOOKUP(E5,'Award Rates'!$D$14:$E$17,2,FALSE),0)</f>
        <v/>
      </c>
      <c r="M5" s="49">
        <f>G5*H5</f>
        <v/>
      </c>
      <c r="N5" s="49">
        <f>G5*H5*J5</f>
        <v/>
      </c>
      <c r="O5" s="49">
        <f>K5*H5*L5</f>
        <v/>
      </c>
      <c r="P5" s="49">
        <f>M5+N5+O5</f>
        <v/>
      </c>
      <c r="Q5" s="50" t="n">
        <v>0.115</v>
      </c>
      <c r="R5" s="49">
        <f>P5*Q5</f>
        <v/>
      </c>
      <c r="S5" s="49">
        <f>P5+R5</f>
        <v/>
      </c>
      <c r="T5" s="10">
        <f>IF(G5&gt;38,"Review overtime / ordinary hours","OK")</f>
        <v/>
      </c>
      <c r="U5" s="3" t="inlineStr">
        <is>
          <t>Casual loading + Sunday penalty</t>
        </is>
      </c>
    </row>
    <row r="6">
      <c r="A6" s="3" t="inlineStr">
        <is>
          <t>Charlotte</t>
        </is>
      </c>
      <c r="B6" s="4" t="inlineStr">
        <is>
          <t>PAY-1004</t>
        </is>
      </c>
      <c r="C6" s="4" t="inlineStr">
        <is>
          <t>Perth</t>
        </is>
      </c>
      <c r="D6" s="47" t="n">
        <v>46115</v>
      </c>
      <c r="E6" s="4" t="inlineStr">
        <is>
          <t>Full-Time</t>
        </is>
      </c>
      <c r="F6" s="3" t="inlineStr">
        <is>
          <t>Hospitality Level 3</t>
        </is>
      </c>
      <c r="G6" s="48" t="n">
        <v>8</v>
      </c>
      <c r="H6" s="51">
        <f>IFERROR(VLOOKUP(F6,'Award Rates'!$A$4:$D$10,4,FALSE),0)</f>
        <v/>
      </c>
      <c r="I6" s="4" t="inlineStr">
        <is>
          <t>Weekday Evening</t>
        </is>
      </c>
      <c r="J6" s="52">
        <f>IFERROR(VLOOKUP(I6,'Award Rates'!$A$14:$B$18,2,FALSE),0)</f>
        <v/>
      </c>
      <c r="K6" s="48" t="n">
        <v>0</v>
      </c>
      <c r="L6" s="13">
        <f>IFERROR(VLOOKUP(E6,'Award Rates'!$D$14:$E$17,2,FALSE),0)</f>
        <v/>
      </c>
      <c r="M6" s="51">
        <f>G6*H6</f>
        <v/>
      </c>
      <c r="N6" s="51">
        <f>G6*H6*J6</f>
        <v/>
      </c>
      <c r="O6" s="51">
        <f>K6*H6*L6</f>
        <v/>
      </c>
      <c r="P6" s="51">
        <f>M6+N6+O6</f>
        <v/>
      </c>
      <c r="Q6" s="52" t="n">
        <v>0.115</v>
      </c>
      <c r="R6" s="51">
        <f>P6*Q6</f>
        <v/>
      </c>
      <c r="S6" s="51">
        <f>P6+R6</f>
        <v/>
      </c>
      <c r="T6" s="14">
        <f>IF(G6&gt;38,"Review overtime / ordinary hours","OK")</f>
        <v/>
      </c>
      <c r="U6" s="3" t="inlineStr">
        <is>
          <t>Evening shift loading</t>
        </is>
      </c>
    </row>
    <row r="7">
      <c r="A7" s="3" t="inlineStr">
        <is>
          <t>Noah</t>
        </is>
      </c>
      <c r="B7" s="4" t="inlineStr">
        <is>
          <t>PAY-1005</t>
        </is>
      </c>
      <c r="C7" s="4" t="inlineStr">
        <is>
          <t>Adelaide</t>
        </is>
      </c>
      <c r="D7" s="47" t="n">
        <v>46137</v>
      </c>
      <c r="E7" s="4" t="inlineStr">
        <is>
          <t>Part-Time</t>
        </is>
      </c>
      <c r="F7" s="3" t="inlineStr">
        <is>
          <t>Retail Level 1</t>
        </is>
      </c>
      <c r="G7" s="48" t="n">
        <v>7</v>
      </c>
      <c r="H7" s="49">
        <f>IFERROR(VLOOKUP(F7,'Award Rates'!$A$4:$D$10,4,FALSE),0)</f>
        <v/>
      </c>
      <c r="I7" s="4" t="inlineStr">
        <is>
          <t>Public Holiday</t>
        </is>
      </c>
      <c r="J7" s="50">
        <f>IFERROR(VLOOKUP(I7,'Award Rates'!$A$14:$B$18,2,FALSE),0)</f>
        <v/>
      </c>
      <c r="K7" s="48" t="n">
        <v>0</v>
      </c>
      <c r="L7" s="9">
        <f>IFERROR(VLOOKUP(E7,'Award Rates'!$D$14:$E$17,2,FALSE),0)</f>
        <v/>
      </c>
      <c r="M7" s="49">
        <f>G7*H7</f>
        <v/>
      </c>
      <c r="N7" s="49">
        <f>G7*H7*J7</f>
        <v/>
      </c>
      <c r="O7" s="49">
        <f>K7*H7*L7</f>
        <v/>
      </c>
      <c r="P7" s="49">
        <f>M7+N7+O7</f>
        <v/>
      </c>
      <c r="Q7" s="50" t="n">
        <v>0.115</v>
      </c>
      <c r="R7" s="49">
        <f>P7*Q7</f>
        <v/>
      </c>
      <c r="S7" s="49">
        <f>P7+R7</f>
        <v/>
      </c>
      <c r="T7" s="10">
        <f>IF(G7&gt;38,"Review overtime / ordinary hours","OK")</f>
        <v/>
      </c>
      <c r="U7" s="3" t="inlineStr">
        <is>
          <t>Anzac Day public holiday</t>
        </is>
      </c>
    </row>
    <row r="8">
      <c r="A8" s="3" t="inlineStr">
        <is>
          <t>Mia</t>
        </is>
      </c>
      <c r="B8" s="4" t="inlineStr">
        <is>
          <t>PAY-1006</t>
        </is>
      </c>
      <c r="C8" s="4" t="inlineStr">
        <is>
          <t>Gold Coast</t>
        </is>
      </c>
      <c r="D8" s="47" t="n">
        <v>46151</v>
      </c>
      <c r="E8" s="4" t="inlineStr">
        <is>
          <t>Casual</t>
        </is>
      </c>
      <c r="F8" s="3" t="inlineStr">
        <is>
          <t>Hospitality Level 2</t>
        </is>
      </c>
      <c r="G8" s="48" t="n">
        <v>6.5</v>
      </c>
      <c r="H8" s="51">
        <f>IFERROR(VLOOKUP(F8,'Award Rates'!$A$4:$D$10,4,FALSE),0)</f>
        <v/>
      </c>
      <c r="I8" s="4" t="inlineStr">
        <is>
          <t>Saturday</t>
        </is>
      </c>
      <c r="J8" s="52">
        <f>IFERROR(VLOOKUP(I8,'Award Rates'!$A$14:$B$18,2,FALSE),0)</f>
        <v/>
      </c>
      <c r="K8" s="48" t="n">
        <v>1</v>
      </c>
      <c r="L8" s="13">
        <f>IFERROR(VLOOKUP(E8,'Award Rates'!$D$14:$E$17,2,FALSE),0)</f>
        <v/>
      </c>
      <c r="M8" s="51">
        <f>G8*H8</f>
        <v/>
      </c>
      <c r="N8" s="51">
        <f>G8*H8*J8</f>
        <v/>
      </c>
      <c r="O8" s="51">
        <f>K8*H8*L8</f>
        <v/>
      </c>
      <c r="P8" s="51">
        <f>M8+N8+O8</f>
        <v/>
      </c>
      <c r="Q8" s="52" t="n">
        <v>0.115</v>
      </c>
      <c r="R8" s="51">
        <f>P8*Q8</f>
        <v/>
      </c>
      <c r="S8" s="51">
        <f>P8+R8</f>
        <v/>
      </c>
      <c r="T8" s="14">
        <f>IF(G8&gt;38,"Review overtime / ordinary hours","OK")</f>
        <v/>
      </c>
      <c r="U8" s="3" t="inlineStr">
        <is>
          <t>Saturday evening trade</t>
        </is>
      </c>
    </row>
    <row r="9">
      <c r="A9" s="3" t="inlineStr">
        <is>
          <t>Ethan</t>
        </is>
      </c>
      <c r="B9" s="4" t="inlineStr">
        <is>
          <t>PAY-1007</t>
        </is>
      </c>
      <c r="C9" s="4" t="inlineStr">
        <is>
          <t>Newcastle</t>
        </is>
      </c>
      <c r="D9" s="47" t="n">
        <v>46160</v>
      </c>
      <c r="E9" s="4" t="inlineStr">
        <is>
          <t>Full-Time</t>
        </is>
      </c>
      <c r="F9" s="3" t="inlineStr">
        <is>
          <t>Retail Level 2</t>
        </is>
      </c>
      <c r="G9" s="48" t="n">
        <v>8</v>
      </c>
      <c r="H9" s="49">
        <f>IFERROR(VLOOKUP(F9,'Award Rates'!$A$4:$D$10,4,FALSE),0)</f>
        <v/>
      </c>
      <c r="I9" s="4" t="inlineStr">
        <is>
          <t>Weekday Day</t>
        </is>
      </c>
      <c r="J9" s="50">
        <f>IFERROR(VLOOKUP(I9,'Award Rates'!$A$14:$B$18,2,FALSE),0)</f>
        <v/>
      </c>
      <c r="K9" s="48" t="n">
        <v>2</v>
      </c>
      <c r="L9" s="9">
        <f>IFERROR(VLOOKUP(E9,'Award Rates'!$D$14:$E$17,2,FALSE),0)</f>
        <v/>
      </c>
      <c r="M9" s="49">
        <f>G9*H9</f>
        <v/>
      </c>
      <c r="N9" s="49">
        <f>G9*H9*J9</f>
        <v/>
      </c>
      <c r="O9" s="49">
        <f>K9*H9*L9</f>
        <v/>
      </c>
      <c r="P9" s="49">
        <f>M9+N9+O9</f>
        <v/>
      </c>
      <c r="Q9" s="50" t="n">
        <v>0.115</v>
      </c>
      <c r="R9" s="49">
        <f>P9*Q9</f>
        <v/>
      </c>
      <c r="S9" s="49">
        <f>P9+R9</f>
        <v/>
      </c>
      <c r="T9" s="10">
        <f>IF(G9&gt;38,"Review overtime / ordinary hours","OK")</f>
        <v/>
      </c>
      <c r="U9" s="3" t="inlineStr">
        <is>
          <t>Weekday overtime worked</t>
        </is>
      </c>
    </row>
    <row r="10">
      <c r="A10" s="3" t="inlineStr">
        <is>
          <t>Ruby</t>
        </is>
      </c>
      <c r="B10" s="4" t="inlineStr">
        <is>
          <t>PAY-1008</t>
        </is>
      </c>
      <c r="C10" s="4" t="inlineStr">
        <is>
          <t>Canberra</t>
        </is>
      </c>
      <c r="D10" s="47" t="n">
        <v>46173</v>
      </c>
      <c r="E10" s="4" t="inlineStr">
        <is>
          <t>Part-Time</t>
        </is>
      </c>
      <c r="F10" s="3" t="inlineStr">
        <is>
          <t>Hospitality Level 1</t>
        </is>
      </c>
      <c r="G10" s="48" t="n">
        <v>5.5</v>
      </c>
      <c r="H10" s="51">
        <f>IFERROR(VLOOKUP(F10,'Award Rates'!$A$4:$D$10,4,FALSE),0)</f>
        <v/>
      </c>
      <c r="I10" s="4" t="inlineStr">
        <is>
          <t>Sunday</t>
        </is>
      </c>
      <c r="J10" s="52">
        <f>IFERROR(VLOOKUP(I10,'Award Rates'!$A$14:$B$18,2,FALSE),0)</f>
        <v/>
      </c>
      <c r="K10" s="48" t="n">
        <v>0</v>
      </c>
      <c r="L10" s="13">
        <f>IFERROR(VLOOKUP(E10,'Award Rates'!$D$14:$E$17,2,FALSE),0)</f>
        <v/>
      </c>
      <c r="M10" s="51">
        <f>G10*H10</f>
        <v/>
      </c>
      <c r="N10" s="51">
        <f>G10*H10*J10</f>
        <v/>
      </c>
      <c r="O10" s="51">
        <f>K10*H10*L10</f>
        <v/>
      </c>
      <c r="P10" s="51">
        <f>M10+N10+O10</f>
        <v/>
      </c>
      <c r="Q10" s="52" t="n">
        <v>0.115</v>
      </c>
      <c r="R10" s="51">
        <f>P10*Q10</f>
        <v/>
      </c>
      <c r="S10" s="51">
        <f>P10+R10</f>
        <v/>
      </c>
      <c r="T10" s="14">
        <f>IF(G10&gt;38,"Review overtime / ordinary hours","OK")</f>
        <v/>
      </c>
      <c r="U10" s="3" t="inlineStr">
        <is>
          <t>Sunday penalty applies</t>
        </is>
      </c>
    </row>
    <row r="11">
      <c r="A11" s="3" t="inlineStr">
        <is>
          <t>Cooper</t>
        </is>
      </c>
      <c r="B11" s="4" t="inlineStr">
        <is>
          <t>PAY-1009</t>
        </is>
      </c>
      <c r="C11" s="4" t="inlineStr">
        <is>
          <t>Hobart</t>
        </is>
      </c>
      <c r="D11" s="47" t="n">
        <v>46183</v>
      </c>
      <c r="E11" s="4" t="inlineStr">
        <is>
          <t>Casual</t>
        </is>
      </c>
      <c r="F11" s="3" t="inlineStr">
        <is>
          <t>Retail Level 3</t>
        </is>
      </c>
      <c r="G11" s="48" t="n">
        <v>7</v>
      </c>
      <c r="H11" s="49">
        <f>IFERROR(VLOOKUP(F11,'Award Rates'!$A$4:$D$10,4,FALSE),0)</f>
        <v/>
      </c>
      <c r="I11" s="4" t="inlineStr">
        <is>
          <t>Weekday Evening</t>
        </is>
      </c>
      <c r="J11" s="50">
        <f>IFERROR(VLOOKUP(I11,'Award Rates'!$A$14:$B$18,2,FALSE),0)</f>
        <v/>
      </c>
      <c r="K11" s="48" t="n">
        <v>0</v>
      </c>
      <c r="L11" s="9">
        <f>IFERROR(VLOOKUP(E11,'Award Rates'!$D$14:$E$17,2,FALSE),0)</f>
        <v/>
      </c>
      <c r="M11" s="49">
        <f>G11*H11</f>
        <v/>
      </c>
      <c r="N11" s="49">
        <f>G11*H11*J11</f>
        <v/>
      </c>
      <c r="O11" s="49">
        <f>K11*H11*L11</f>
        <v/>
      </c>
      <c r="P11" s="49">
        <f>M11+N11+O11</f>
        <v/>
      </c>
      <c r="Q11" s="50" t="n">
        <v>0.115</v>
      </c>
      <c r="R11" s="49">
        <f>P11*Q11</f>
        <v/>
      </c>
      <c r="S11" s="49">
        <f>P11+R11</f>
        <v/>
      </c>
      <c r="T11" s="10">
        <f>IF(G11&gt;38,"Review overtime / ordinary hours","OK")</f>
        <v/>
      </c>
      <c r="U11" s="3" t="inlineStr">
        <is>
          <t>Evening shift, casual</t>
        </is>
      </c>
    </row>
    <row r="12">
      <c r="A12" s="3" t="inlineStr">
        <is>
          <t>Isla</t>
        </is>
      </c>
      <c r="B12" s="4" t="inlineStr">
        <is>
          <t>PAY-1010</t>
        </is>
      </c>
      <c r="C12" s="4" t="inlineStr">
        <is>
          <t>Wollongong</t>
        </is>
      </c>
      <c r="D12" s="47" t="n">
        <v>46202</v>
      </c>
      <c r="E12" s="4" t="inlineStr">
        <is>
          <t>Full-Time</t>
        </is>
      </c>
      <c r="F12" s="3" t="inlineStr">
        <is>
          <t>Hospitality Level 2</t>
        </is>
      </c>
      <c r="G12" s="48" t="n">
        <v>8</v>
      </c>
      <c r="H12" s="51">
        <f>IFERROR(VLOOKUP(F12,'Award Rates'!$A$4:$D$10,4,FALSE),0)</f>
        <v/>
      </c>
      <c r="I12" s="4" t="inlineStr">
        <is>
          <t>Public Holiday</t>
        </is>
      </c>
      <c r="J12" s="52">
        <f>IFERROR(VLOOKUP(I12,'Award Rates'!$A$14:$B$18,2,FALSE),0)</f>
        <v/>
      </c>
      <c r="K12" s="48" t="n">
        <v>0</v>
      </c>
      <c r="L12" s="13">
        <f>IFERROR(VLOOKUP(E12,'Award Rates'!$D$14:$E$17,2,FALSE),0)</f>
        <v/>
      </c>
      <c r="M12" s="51">
        <f>G12*H12</f>
        <v/>
      </c>
      <c r="N12" s="51">
        <f>G12*H12*J12</f>
        <v/>
      </c>
      <c r="O12" s="51">
        <f>K12*H12*L12</f>
        <v/>
      </c>
      <c r="P12" s="51">
        <f>M12+N12+O12</f>
        <v/>
      </c>
      <c r="Q12" s="52" t="n">
        <v>0.115</v>
      </c>
      <c r="R12" s="51">
        <f>P12*Q12</f>
        <v/>
      </c>
      <c r="S12" s="51">
        <f>P12+R12</f>
        <v/>
      </c>
      <c r="T12" s="14">
        <f>IF(G12&gt;38,"Review overtime / ordinary hours","OK")</f>
        <v/>
      </c>
      <c r="U12" s="3" t="inlineStr">
        <is>
          <t>Public holiday worked</t>
        </is>
      </c>
    </row>
    <row r="13">
      <c r="A13" s="15" t="inlineStr">
        <is>
          <t>TOTALS</t>
        </is>
      </c>
      <c r="B13" s="15" t="n"/>
      <c r="C13" s="15" t="n"/>
      <c r="D13" s="15" t="n"/>
      <c r="E13" s="15" t="n"/>
      <c r="F13" s="15" t="n"/>
      <c r="G13" s="53">
        <f>SUM(G3:G12)</f>
        <v/>
      </c>
      <c r="H13" s="15" t="n"/>
      <c r="I13" s="15" t="n"/>
      <c r="J13" s="15" t="n"/>
      <c r="K13" s="53">
        <f>SUM(K3:K12)</f>
        <v/>
      </c>
      <c r="L13" s="15" t="n"/>
      <c r="M13" s="54">
        <f>SUM(M3:M12)</f>
        <v/>
      </c>
      <c r="N13" s="54">
        <f>SUM(N3:N12)</f>
        <v/>
      </c>
      <c r="O13" s="54">
        <f>SUM(O3:O12)</f>
        <v/>
      </c>
      <c r="P13" s="54">
        <f>SUM(P3:P12)</f>
        <v/>
      </c>
      <c r="Q13" s="15" t="n"/>
      <c r="R13" s="54">
        <f>SUM(R3:R12)</f>
        <v/>
      </c>
      <c r="S13" s="54">
        <f>SUM(S3:S12)</f>
        <v/>
      </c>
      <c r="T13" s="15" t="n"/>
      <c r="U13" s="15" t="n"/>
    </row>
    <row r="14"/>
    <row r="15">
      <c r="A15" s="18" t="inlineStr">
        <is>
          <t>Disclaimer: This calculator is illustrative only. Rates must be checked against the applicable modern award, Fair Work requirements and current employment agreements. GST is generally not added to employee wages. Superannuation (11.5% for 2025-26/2026) is an additional employer cost. PAYG withholding, payroll tax and BAS/ATO reporting apply separately. This tool is not legal, tax or payroll advice.</t>
        </is>
      </c>
    </row>
    <row r="16"/>
  </sheetData>
  <autoFilter ref="A2:U12"/>
  <mergeCells count="2">
    <mergeCell ref="A1:T1"/>
    <mergeCell ref="A15:T16"/>
  </mergeCells>
  <conditionalFormatting sqref="T3:T12">
    <cfRule type="expression" priority="1" dxfId="0" stopIfTrue="1">
      <formula>$T3="OK"</formula>
    </cfRule>
    <cfRule type="expression" priority="2" dxfId="1" stopIfTrue="1">
      <formula>$T3&lt;&gt;"OK"</formula>
    </cfRule>
  </conditionalFormatting>
  <dataValidations count="3">
    <dataValidation sqref="E3:E12" showErrorMessage="1" showInputMessage="1" allowBlank="1" type="list">
      <formula1>"Full-Time,Part-Time,Casual"</formula1>
    </dataValidation>
    <dataValidation sqref="F3:F12" showErrorMessage="1" showInputMessage="1" allowBlank="1" type="list">
      <formula1>'Award Rates'!$A$4:$A$10</formula1>
    </dataValidation>
    <dataValidation sqref="I3:I12" showErrorMessage="1" showInputMessage="1" allowBlank="1" type="list">
      <formula1>"Weekday Day,Weekday Evening,Saturday,Sunday,Public Holiday"</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21"/>
  <sheetViews>
    <sheetView workbookViewId="0">
      <pane ySplit="3" topLeftCell="A4" activePane="bottomLeft" state="frozen"/>
      <selection pane="bottomLeft" activeCell="A1" sqref="A1"/>
    </sheetView>
  </sheetViews>
  <sheetFormatPr baseColWidth="8" defaultRowHeight="15"/>
  <cols>
    <col width="24" customWidth="1" min="1" max="1"/>
    <col width="16" customWidth="1" min="2" max="2"/>
    <col width="52" customWidth="1" min="3" max="3"/>
    <col width="16" customWidth="1" min="4" max="4"/>
    <col width="18" customWidth="1" min="5" max="5"/>
    <col width="18" customWidth="1" min="6" max="6"/>
    <col width="38" customWidth="1" min="7" max="7"/>
  </cols>
  <sheetData>
    <row r="1" ht="28" customHeight="1">
      <c r="A1" s="19" t="inlineStr">
        <is>
          <t>Illustrative Award Rates &amp; Loadings — 2026 (AUD)</t>
        </is>
      </c>
    </row>
    <row r="2"/>
    <row r="3" ht="30" customHeight="1">
      <c r="A3" s="2" t="inlineStr">
        <is>
          <t>Award Classification</t>
        </is>
      </c>
      <c r="B3" s="2" t="inlineStr">
        <is>
          <t>Employment Type</t>
        </is>
      </c>
      <c r="C3" s="2" t="inlineStr">
        <is>
          <t>Description</t>
        </is>
      </c>
      <c r="D3" s="2" t="inlineStr">
        <is>
          <t>Base Hourly Rate</t>
        </is>
      </c>
      <c r="E3" s="2" t="inlineStr">
        <is>
          <t>Standard Penalty %</t>
        </is>
      </c>
      <c r="F3" s="2" t="inlineStr">
        <is>
          <t>Overtime Multiplier</t>
        </is>
      </c>
      <c r="G3" s="2" t="inlineStr">
        <is>
          <t>Notes</t>
        </is>
      </c>
    </row>
    <row r="4">
      <c r="A4" s="20" t="inlineStr">
        <is>
          <t>Retail Level 1</t>
        </is>
      </c>
      <c r="B4" s="20" t="inlineStr">
        <is>
          <t>Full-Time</t>
        </is>
      </c>
      <c r="C4" s="20" t="inlineStr">
        <is>
          <t>Retail Employee Level 1 (General Retail Industry Award)</t>
        </is>
      </c>
      <c r="D4" s="55" t="n">
        <v>24.87</v>
      </c>
      <c r="E4" s="56" t="n">
        <v>0</v>
      </c>
      <c r="F4" s="23" t="n">
        <v>1.5</v>
      </c>
      <c r="G4" s="20" t="inlineStr">
        <is>
          <t>Entry-level shop assistant</t>
        </is>
      </c>
    </row>
    <row r="5">
      <c r="A5" s="24" t="inlineStr">
        <is>
          <t>Retail Level 2</t>
        </is>
      </c>
      <c r="B5" s="24" t="inlineStr">
        <is>
          <t>Full-Time</t>
        </is>
      </c>
      <c r="C5" s="24" t="inlineStr">
        <is>
          <t>Retail Employee Level 2 (General Retail Industry Award)</t>
        </is>
      </c>
      <c r="D5" s="57" t="n">
        <v>26.42</v>
      </c>
      <c r="E5" s="58" t="n">
        <v>0</v>
      </c>
      <c r="F5" s="27" t="n">
        <v>1.5</v>
      </c>
      <c r="G5" s="24" t="inlineStr">
        <is>
          <t>Experienced retail assistant</t>
        </is>
      </c>
    </row>
    <row r="6">
      <c r="A6" s="20" t="inlineStr">
        <is>
          <t>Retail Level 3</t>
        </is>
      </c>
      <c r="B6" s="20" t="inlineStr">
        <is>
          <t>Casual</t>
        </is>
      </c>
      <c r="C6" s="20" t="inlineStr">
        <is>
          <t>Retail Employee Level 3 (General Retail Industry Award)</t>
        </is>
      </c>
      <c r="D6" s="55" t="n">
        <v>28.15</v>
      </c>
      <c r="E6" s="56" t="n">
        <v>0.25</v>
      </c>
      <c r="F6" s="23" t="n">
        <v>1.5</v>
      </c>
      <c r="G6" s="20" t="inlineStr">
        <is>
          <t>Includes 25% casual loading</t>
        </is>
      </c>
    </row>
    <row r="7">
      <c r="A7" s="24" t="inlineStr">
        <is>
          <t>Hospitality Level 1</t>
        </is>
      </c>
      <c r="B7" s="24" t="inlineStr">
        <is>
          <t>Part-Time</t>
        </is>
      </c>
      <c r="C7" s="24" t="inlineStr">
        <is>
          <t>Hospitality Employee Level 1 (Hospitality Industry Award)</t>
        </is>
      </c>
      <c r="D7" s="57" t="n">
        <v>24.98</v>
      </c>
      <c r="E7" s="58" t="n">
        <v>0</v>
      </c>
      <c r="F7" s="27" t="n">
        <v>1.5</v>
      </c>
      <c r="G7" s="24" t="inlineStr">
        <is>
          <t>Food &amp; beverage attendant grade 1</t>
        </is>
      </c>
    </row>
    <row r="8">
      <c r="A8" s="20" t="inlineStr">
        <is>
          <t>Hospitality Level 2</t>
        </is>
      </c>
      <c r="B8" s="20" t="inlineStr">
        <is>
          <t>Part-Time</t>
        </is>
      </c>
      <c r="C8" s="20" t="inlineStr">
        <is>
          <t>Hospitality Employee Level 2 (Hospitality Industry Award)</t>
        </is>
      </c>
      <c r="D8" s="55" t="n">
        <v>26.75</v>
      </c>
      <c r="E8" s="56" t="n">
        <v>0</v>
      </c>
      <c r="F8" s="23" t="n">
        <v>1.5</v>
      </c>
      <c r="G8" s="20" t="inlineStr">
        <is>
          <t>Qualified food &amp; beverage attendant</t>
        </is>
      </c>
    </row>
    <row r="9">
      <c r="A9" s="24" t="inlineStr">
        <is>
          <t>Hospitality Level 3</t>
        </is>
      </c>
      <c r="B9" s="24" t="inlineStr">
        <is>
          <t>Casual</t>
        </is>
      </c>
      <c r="C9" s="24" t="inlineStr">
        <is>
          <t>Hospitality Employee Level 3 (Hospitality Industry Award)</t>
        </is>
      </c>
      <c r="D9" s="57" t="n">
        <v>29.1</v>
      </c>
      <c r="E9" s="58" t="n">
        <v>0.25</v>
      </c>
      <c r="F9" s="27" t="n">
        <v>1.5</v>
      </c>
      <c r="G9" s="24" t="inlineStr">
        <is>
          <t>Includes 25% casual loading</t>
        </is>
      </c>
    </row>
    <row r="10">
      <c r="A10" s="20" t="inlineStr">
        <is>
          <t>Public Holiday</t>
        </is>
      </c>
      <c r="B10" s="20" t="inlineStr">
        <is>
          <t>Any</t>
        </is>
      </c>
      <c r="C10" s="20" t="inlineStr">
        <is>
          <t>Public holiday worked — applicable base classification with 250% loading</t>
        </is>
      </c>
      <c r="D10" s="55" t="n">
        <v>26.75</v>
      </c>
      <c r="E10" s="56" t="n">
        <v>1.5</v>
      </c>
      <c r="F10" s="23" t="n">
        <v>2.5</v>
      </c>
      <c r="G10" s="20" t="inlineStr">
        <is>
          <t>Base classification rate plus 150% public holiday loading</t>
        </is>
      </c>
    </row>
    <row r="11"/>
    <row r="12">
      <c r="A12" s="28" t="inlineStr">
        <is>
          <t>Shift Type Loading Lookup</t>
        </is>
      </c>
      <c r="D12" s="28" t="inlineStr">
        <is>
          <t>Employment Type Overtime Lookup</t>
        </is>
      </c>
    </row>
    <row r="13">
      <c r="A13" s="2" t="inlineStr">
        <is>
          <t>Shift Type</t>
        </is>
      </c>
      <c r="B13" s="2" t="inlineStr">
        <is>
          <t>Penalty %</t>
        </is>
      </c>
      <c r="D13" s="2" t="inlineStr">
        <is>
          <t>Employment Type</t>
        </is>
      </c>
      <c r="E13" s="2" t="inlineStr">
        <is>
          <t>Overtime Multiplier</t>
        </is>
      </c>
    </row>
    <row r="14">
      <c r="A14" s="29" t="inlineStr">
        <is>
          <t>Weekday Day</t>
        </is>
      </c>
      <c r="B14" s="59" t="n">
        <v>0</v>
      </c>
      <c r="D14" s="29" t="inlineStr">
        <is>
          <t>Full-Time</t>
        </is>
      </c>
      <c r="E14" s="31" t="n">
        <v>1.5</v>
      </c>
    </row>
    <row r="15">
      <c r="A15" s="32" t="inlineStr">
        <is>
          <t>Weekday Evening</t>
        </is>
      </c>
      <c r="B15" s="60" t="n">
        <v>0.15</v>
      </c>
      <c r="D15" s="32" t="inlineStr">
        <is>
          <t>Part-Time</t>
        </is>
      </c>
      <c r="E15" s="34" t="n">
        <v>1.5</v>
      </c>
    </row>
    <row r="16">
      <c r="A16" s="29" t="inlineStr">
        <is>
          <t>Saturday</t>
        </is>
      </c>
      <c r="B16" s="59" t="n">
        <v>0.25</v>
      </c>
      <c r="D16" s="29" t="inlineStr">
        <is>
          <t>Casual</t>
        </is>
      </c>
      <c r="E16" s="31" t="n">
        <v>1.75</v>
      </c>
    </row>
    <row r="17">
      <c r="A17" s="32" t="inlineStr">
        <is>
          <t>Sunday</t>
        </is>
      </c>
      <c r="B17" s="60" t="n">
        <v>0.5</v>
      </c>
      <c r="D17" s="32" t="inlineStr">
        <is>
          <t>Any</t>
        </is>
      </c>
      <c r="E17" s="34" t="n">
        <v>2</v>
      </c>
    </row>
    <row r="18">
      <c r="A18" s="29" t="inlineStr">
        <is>
          <t>Public Holiday</t>
        </is>
      </c>
      <c r="B18" s="59" t="n">
        <v>1.5</v>
      </c>
    </row>
    <row r="19"/>
    <row r="20">
      <c r="A20" s="35" t="inlineStr">
        <is>
          <t>IMPORTANT: All rates and loadings are illustrative only for 2026. They MUST be verified against the relevant modern award, Fair Work Australia guidance, any applicable enterprise agreement and the employee's individual conditions before use in actual payroll.</t>
        </is>
      </c>
    </row>
    <row r="21"/>
  </sheetData>
  <mergeCells count="4">
    <mergeCell ref="A1:G1"/>
    <mergeCell ref="A12:B12"/>
    <mergeCell ref="D12:E12"/>
    <mergeCell ref="A20:G2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cols>
    <col width="30" customWidth="1" min="1" max="1"/>
    <col width="18" customWidth="1" min="2" max="2"/>
    <col width="4" customWidth="1" min="3" max="3"/>
    <col width="20" customWidth="1" min="4" max="4"/>
    <col width="16" customWidth="1" min="5" max="5"/>
    <col width="4" customWidth="1" min="6" max="6"/>
    <col width="14" customWidth="1" min="7" max="7"/>
    <col width="14" customWidth="1" min="8" max="8"/>
  </cols>
  <sheetData>
    <row r="1" ht="28" customHeight="1">
      <c r="A1" s="36" t="inlineStr">
        <is>
          <t>Summary Dashboard — Payroll Period 01/03/2026 to 30/06/2026</t>
        </is>
      </c>
    </row>
    <row r="2"/>
    <row r="3">
      <c r="A3" s="28" t="inlineStr">
        <is>
          <t>Key Payroll Metrics</t>
        </is>
      </c>
      <c r="D3" s="28" t="inlineStr">
        <is>
          <t>Gross Pay by Shift Type</t>
        </is>
      </c>
    </row>
    <row r="4">
      <c r="A4" s="37" t="inlineStr">
        <is>
          <t>Total Gross Wages</t>
        </is>
      </c>
      <c r="B4" s="61">
        <f>SUM('Pay Calculator'!P3:P12)</f>
        <v/>
      </c>
      <c r="D4" s="2" t="inlineStr">
        <is>
          <t>Shift Type</t>
        </is>
      </c>
      <c r="E4" s="2" t="inlineStr">
        <is>
          <t>Gross Pay</t>
        </is>
      </c>
    </row>
    <row r="5">
      <c r="A5" s="39" t="inlineStr">
        <is>
          <t>Total Superannuation</t>
        </is>
      </c>
      <c r="B5" s="62">
        <f>SUM('Pay Calculator'!R3:R12)</f>
        <v/>
      </c>
      <c r="D5" s="29" t="inlineStr">
        <is>
          <t>Weekday Day</t>
        </is>
      </c>
      <c r="E5" s="63">
        <f>SUMIF('Pay Calculator'!$I$3:$I$12,D5,'Pay Calculator'!$P$3:$P$12)</f>
        <v/>
      </c>
    </row>
    <row r="6">
      <c r="A6" s="37" t="inlineStr">
        <is>
          <t>Total Employer Cost</t>
        </is>
      </c>
      <c r="B6" s="61">
        <f>SUM('Pay Calculator'!S3:S12)</f>
        <v/>
      </c>
      <c r="D6" s="32" t="inlineStr">
        <is>
          <t>Weekday Evening</t>
        </is>
      </c>
      <c r="E6" s="64">
        <f>SUMIF('Pay Calculator'!$I$3:$I$12,D6,'Pay Calculator'!$P$3:$P$12)</f>
        <v/>
      </c>
    </row>
    <row r="7">
      <c r="A7" s="39" t="inlineStr">
        <is>
          <t>Average Gross Pay per Shift</t>
        </is>
      </c>
      <c r="B7" s="62">
        <f>IFERROR(AVERAGE('Pay Calculator'!P3:P12),0)</f>
        <v/>
      </c>
      <c r="D7" s="29" t="inlineStr">
        <is>
          <t>Saturday</t>
        </is>
      </c>
      <c r="E7" s="63">
        <f>SUMIF('Pay Calculator'!$I$3:$I$12,D7,'Pay Calculator'!$P$3:$P$12)</f>
        <v/>
      </c>
    </row>
    <row r="8">
      <c r="A8" s="37" t="inlineStr">
        <is>
          <t>Total Shifts</t>
        </is>
      </c>
      <c r="B8" s="43">
        <f>COUNTIF('Pay Calculator'!A3:A12,"&lt;&gt;")</f>
        <v/>
      </c>
      <c r="D8" s="32" t="inlineStr">
        <is>
          <t>Sunday</t>
        </is>
      </c>
      <c r="E8" s="64">
        <f>SUMIF('Pay Calculator'!$I$3:$I$12,D8,'Pay Calculator'!$P$3:$P$12)</f>
        <v/>
      </c>
    </row>
    <row r="9">
      <c r="A9" s="39" t="inlineStr">
        <is>
          <t>Total Overtime Hours</t>
        </is>
      </c>
      <c r="B9" s="65">
        <f>SUM('Pay Calculator'!K3:K12)</f>
        <v/>
      </c>
      <c r="D9" s="29" t="inlineStr">
        <is>
          <t>Public Holiday</t>
        </is>
      </c>
      <c r="E9" s="63">
        <f>SUMIF('Pay Calculator'!$I$3:$I$12,D9,'Pay Calculator'!$P$3:$P$12)</f>
        <v/>
      </c>
    </row>
    <row r="10">
      <c r="A10" s="37" t="inlineStr">
        <is>
          <t>Public Holiday Shifts</t>
        </is>
      </c>
      <c r="B10" s="43">
        <f>COUNTIF('Pay Calculator'!I3:I12,"Public Holiday")</f>
        <v/>
      </c>
    </row>
    <row r="11">
      <c r="A11" s="39" t="inlineStr">
        <is>
          <t>Shifts with Penalties (%)</t>
        </is>
      </c>
      <c r="B11" s="66">
        <f>IFERROR(COUNTIF('Pay Calculator'!J3:J12,"&gt;0")/COUNTIF('Pay Calculator'!A3:A12,"&lt;&gt;"),0)</f>
        <v/>
      </c>
    </row>
    <row r="12"/>
    <row r="13"/>
    <row r="14">
      <c r="A14" s="28" t="inlineStr">
        <is>
          <t>Instructions</t>
        </is>
      </c>
    </row>
    <row r="15" ht="18" customHeight="1">
      <c r="A15" s="46" t="inlineStr">
        <is>
          <t>• Pay Calculator: enter employee details, hours, employment type, classification and shift type in the pale yellow cells. All pay, super and cost columns calculate automatically.</t>
        </is>
      </c>
    </row>
    <row r="16" ht="18" customHeight="1">
      <c r="A16" s="46" t="inlineStr">
        <is>
          <t>• Award Rates: illustrative 2026 base rates, penalties and overtime multipliers. Verify all figures against the relevant modern award and Fair Work Australia guidance before payroll use.</t>
        </is>
      </c>
    </row>
    <row r="17" ht="18" customHeight="1">
      <c r="A17" s="46" t="inlineStr">
        <is>
          <t>• GST is generally not added to employee wages — wages shown are GST-exclusive employer costs.</t>
        </is>
      </c>
    </row>
    <row r="18" ht="18" customHeight="1">
      <c r="A18" s="46" t="inlineStr">
        <is>
          <t>• Superannuation (11.5%) is an employer cost on top of gross pay, shown separately from wages.</t>
        </is>
      </c>
    </row>
    <row r="19" ht="18" customHeight="1">
      <c r="A19" s="46" t="inlineStr">
        <is>
          <t>• PAYG withholding and state payroll tax may also apply and are not calculated here.</t>
        </is>
      </c>
    </row>
    <row r="20" ht="18" customHeight="1">
      <c r="A20" s="46" t="inlineStr">
        <is>
          <t>• BAS and ATO reporting (including Single Touch Payroll) must be handled separately via your payroll software.</t>
        </is>
      </c>
    </row>
    <row r="21" ht="18" customHeight="1">
      <c r="A21" s="46" t="inlineStr">
        <is>
          <t>• Hours Alert flags any shift over 38 ordinary hours for review of overtime arrangements.</t>
        </is>
      </c>
    </row>
    <row r="22" ht="18" customHeight="1">
      <c r="A22" s="46" t="inlineStr">
        <is>
          <t>• This workbook is a planning tool only and is not legal, tax or payroll advice.</t>
        </is>
      </c>
    </row>
  </sheetData>
  <mergeCells count="12">
    <mergeCell ref="A1:H1"/>
    <mergeCell ref="A3:B3"/>
    <mergeCell ref="D3:E3"/>
    <mergeCell ref="A14:H14"/>
    <mergeCell ref="A15:H15"/>
    <mergeCell ref="A16:H16"/>
    <mergeCell ref="A17:H17"/>
    <mergeCell ref="A18:H18"/>
    <mergeCell ref="A19:H19"/>
    <mergeCell ref="A20:H20"/>
    <mergeCell ref="A21:H21"/>
    <mergeCell ref="A22:H22"/>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2026-07-30T11:59:19Z</dcterms:created>
  <dcterms:modified xmlns:dcterms="http://purl.org/dc/terms/" xmlns:xsi="http://www.w3.org/2001/XMLSchema-instance" xsi:type="dcterms:W3CDTF">2026-07-30T11:59:19Z</dcterms:modified>
</cp:coreProperties>
</file>