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ch Summary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Player Statistic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'Match Summary'!$A$1:$Y$103</definedName>
    <definedName name="_xlnm._FilterDatabase" localSheetId="1" hidden="1">'Scorecard'!$A$1:$X$101</definedName>
    <definedName name="_xlnm.Print_Area" localSheetId="1">'Scorecard'!$A$1:$X$21</definedName>
    <definedName name="_xlnm._FilterDatabase" localSheetId="2" hidden="1">'Player Statistics'!$A$1:$M$101</definedName>
    <definedName name="_xlnm.Print_Area" localSheetId="2">'Player Statistics'!$A$1:$W$101</definedName>
    <definedName name="_xlnm.Print_Area" localSheetId="3">'Instructions'!$A$1:$B$17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"/>
    <numFmt numFmtId="166" formatCode="0.0&quot;%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3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2" fontId="3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3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2" fillId="5" borderId="1" pivotButton="0" quotePrefix="0" xfId="0"/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 shrinkToFit="1"/>
    </xf>
    <xf numFmtId="10" fontId="3" fillId="6" borderId="1" applyAlignment="1" pivotButton="0" quotePrefix="0" xfId="0">
      <alignment horizontal="center" vertical="center"/>
    </xf>
    <xf numFmtId="10" fontId="3" fillId="7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3" fontId="3" fillId="7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Selected Match Total Runs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'Match Summary'!E19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'Match Summary'!$D$20:$D$21</f>
            </numRef>
          </cat>
          <val>
            <numRef>
              <f>'Match Summary'!$E$20:$E$21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Team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Runs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Recorded Match Status</a:t>
            </a:r>
          </a:p>
        </rich>
      </tx>
    </title>
    <plotArea>
      <doughnutChart>
        <varyColors val="1"/>
        <ser>
          <idx val="0"/>
          <order val="0"/>
          <tx>
            <strRef>
              <f>'Match Summary'!G19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'Match Summary'!$F$20:$F$22</f>
            </numRef>
          </cat>
          <val>
            <numRef>
              <f>'Match Summary'!$G$20:$G$22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Runs by Player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'Player Statistics'!E1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'Player Statistics'!$A$2:$A$101</f>
            </numRef>
          </cat>
          <val>
            <numRef>
              <f>'Player Statistics'!$E$2:$E$101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Runs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Player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Wickets by Bowler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'Player Statistics'!H1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'Player Statistics'!$A$2:$A$101</f>
            </numRef>
          </cat>
          <val>
            <numRef>
              <f>'Player Statistics'!$H$2:$H$101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Player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Wickets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14</col>
      <colOff>0</colOff>
      <row>1</row>
      <rowOff>0</rowOff>
    </from>
    <ext cx="576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24</row>
      <rowOff>0</rowOff>
    </from>
    <ext cx="576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103"/>
  <sheetViews>
    <sheetView showGridLines="0" zoomScale="90" zoomScaleNormal="90" workbookViewId="0">
      <pane xSplit="9" ySplit="3" topLeftCell="J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2.23999999999999" customWidth="1" min="1" max="1"/>
    <col width="34" customWidth="1" min="2" max="2"/>
    <col width="14" customWidth="1" min="3" max="3"/>
    <col width="19" customWidth="1" min="4" max="4"/>
    <col width="14" customWidth="1" min="5" max="5"/>
    <col width="17" customWidth="1" min="6" max="6"/>
    <col width="20.72" customWidth="1" min="7" max="7"/>
    <col width="14" customWidth="1" min="8" max="8"/>
    <col width="14" customWidth="1" min="9" max="9"/>
    <col width="18" customWidth="1" min="10" max="10"/>
    <col width="15.68" customWidth="1" min="11" max="11"/>
    <col width="18.56" customWidth="1" min="12" max="12"/>
    <col width="18" customWidth="1" min="13" max="13"/>
    <col width="18.56" customWidth="1" min="14" max="14"/>
    <col width="14.24" customWidth="1" min="15" max="15"/>
    <col width="18" customWidth="1" min="16" max="16"/>
    <col width="18" customWidth="1" min="17" max="17"/>
    <col width="18" customWidth="1" min="18" max="18"/>
    <col width="14" customWidth="1" min="19" max="19"/>
    <col width="18" customWidth="1" min="20" max="20"/>
    <col width="18" customWidth="1" min="21" max="21"/>
    <col width="18" customWidth="1" min="22" max="22"/>
    <col width="14" customWidth="1" min="23" max="23"/>
    <col width="14" customWidth="1" min="24" max="24"/>
    <col width="34" customWidth="1" min="25" max="25"/>
  </cols>
  <sheetData>
    <row r="1" ht="28" customHeight="1">
      <c r="A1" s="51" t="inlineStr">
        <is>
          <t>Backyard Cricket Scorecard — Match Summary</t>
        </is>
      </c>
    </row>
    <row r="2"/>
    <row r="3">
      <c r="J3" s="52" t="inlineStr">
        <is>
          <t>Match ID</t>
        </is>
      </c>
      <c r="K3" s="52" t="inlineStr">
        <is>
          <t>Match Date</t>
        </is>
      </c>
      <c r="L3" s="52" t="inlineStr">
        <is>
          <t>Venue</t>
        </is>
      </c>
      <c r="M3" s="52" t="inlineStr">
        <is>
          <t>City</t>
        </is>
      </c>
      <c r="N3" s="52" t="inlineStr">
        <is>
          <t>Competition/Event</t>
        </is>
      </c>
      <c r="O3" s="52" t="inlineStr">
        <is>
          <t>Overs per Innings</t>
        </is>
      </c>
      <c r="P3" s="52" t="inlineStr">
        <is>
          <t>Batting Team</t>
        </is>
      </c>
      <c r="Q3" s="52" t="inlineStr">
        <is>
          <t>Bowling Team</t>
        </is>
      </c>
      <c r="R3" s="52" t="inlineStr">
        <is>
          <t>Toss Winner</t>
        </is>
      </c>
      <c r="S3" s="52" t="inlineStr">
        <is>
          <t>Decision</t>
        </is>
      </c>
      <c r="T3" s="52" t="inlineStr">
        <is>
          <t>Winning Team</t>
        </is>
      </c>
      <c r="U3" s="52" t="inlineStr">
        <is>
          <t>Result Margin</t>
        </is>
      </c>
      <c r="V3" s="52" t="inlineStr">
        <is>
          <t>Match Status</t>
        </is>
      </c>
      <c r="W3" s="52" t="inlineStr">
        <is>
          <t>Team 1 Runs</t>
        </is>
      </c>
      <c r="X3" s="52" t="inlineStr">
        <is>
          <t>Team 2 Runs</t>
        </is>
      </c>
      <c r="Y3" s="52" t="inlineStr">
        <is>
          <t>Calculated Result</t>
        </is>
      </c>
    </row>
    <row r="4">
      <c r="A4" s="53" t="inlineStr">
        <is>
          <t>Match ID</t>
        </is>
      </c>
      <c r="B4" s="54" t="inlineStr">
        <is>
          <t>BYC-2026-001</t>
        </is>
      </c>
      <c r="J4" s="55" t="inlineStr">
        <is>
          <t>BYC-2026-001</t>
        </is>
      </c>
      <c r="K4" s="56" t="n">
        <v>46040</v>
      </c>
      <c r="L4" s="54" t="inlineStr">
        <is>
          <t>Banksia Street Backyard</t>
        </is>
      </c>
      <c r="M4" s="55" t="inlineStr">
        <is>
          <t>Sydney</t>
        </is>
      </c>
      <c r="N4" s="54" t="inlineStr">
        <is>
          <t>Summer Backyard Series</t>
        </is>
      </c>
      <c r="O4" s="57" t="n">
        <v>10</v>
      </c>
      <c r="P4" s="54" t="inlineStr">
        <is>
          <t>Harbour Hitters</t>
        </is>
      </c>
      <c r="Q4" s="54" t="inlineStr">
        <is>
          <t>Garden Strikers</t>
        </is>
      </c>
      <c r="R4" s="54" t="inlineStr">
        <is>
          <t>Harbour Hitters</t>
        </is>
      </c>
      <c r="S4" s="54" t="inlineStr">
        <is>
          <t>Bat</t>
        </is>
      </c>
      <c r="T4" s="54" t="inlineStr">
        <is>
          <t>Harbour Hitters</t>
        </is>
      </c>
      <c r="U4" s="54" t="inlineStr">
        <is>
          <t>15 runs</t>
        </is>
      </c>
      <c r="V4" s="54" t="inlineStr">
        <is>
          <t>Completed</t>
        </is>
      </c>
      <c r="W4" s="58" t="n">
        <v>113</v>
      </c>
      <c r="X4" s="58" t="n">
        <v>98</v>
      </c>
      <c r="Y4" s="59">
        <f>IF($J4="","",IF(OR($W4="",$X4=""),"",IF($W4&gt;$X4,$P4&amp;" won",IF($X4&gt;$W4,$Q4&amp;" won","Match tied"))))</f>
        <v/>
      </c>
    </row>
    <row r="5">
      <c r="A5" s="53" t="inlineStr">
        <is>
          <t>Match Date</t>
        </is>
      </c>
      <c r="B5" s="60" t="n">
        <v>46040</v>
      </c>
      <c r="J5" s="55" t="inlineStr">
        <is>
          <t>BYC-2026-002</t>
        </is>
      </c>
      <c r="K5" s="56" t="n">
        <v>46067</v>
      </c>
      <c r="L5" s="54" t="inlineStr">
        <is>
          <t>Gumtree Lane Oval</t>
        </is>
      </c>
      <c r="M5" s="55" t="inlineStr">
        <is>
          <t>Melbourne</t>
        </is>
      </c>
      <c r="N5" s="54" t="inlineStr">
        <is>
          <t>Family Cricket Day</t>
        </is>
      </c>
      <c r="O5" s="57" t="n">
        <v>8</v>
      </c>
      <c r="P5" s="54" t="inlineStr">
        <is>
          <t>Gumtree Sixers</t>
        </is>
      </c>
      <c r="Q5" s="54" t="inlineStr">
        <is>
          <t>Laneway Legends</t>
        </is>
      </c>
      <c r="R5" s="54" t="inlineStr">
        <is>
          <t>Laneway Legends</t>
        </is>
      </c>
      <c r="S5" s="54" t="inlineStr">
        <is>
          <t>Field</t>
        </is>
      </c>
      <c r="T5" s="54" t="inlineStr">
        <is>
          <t>Laneway Legends</t>
        </is>
      </c>
      <c r="U5" s="54" t="inlineStr">
        <is>
          <t>5 runs</t>
        </is>
      </c>
      <c r="V5" s="54" t="inlineStr">
        <is>
          <t>Completed</t>
        </is>
      </c>
      <c r="W5" s="58" t="n">
        <v>86</v>
      </c>
      <c r="X5" s="58" t="n">
        <v>91</v>
      </c>
      <c r="Y5" s="61">
        <f>IF($J5="","",IF(OR($W5="",$X5=""),"",IF($W5&gt;$X5,$P5&amp;" won",IF($X5&gt;$W5,$Q5&amp;" won","Match tied"))))</f>
        <v/>
      </c>
    </row>
    <row r="6">
      <c r="A6" s="53" t="inlineStr">
        <is>
          <t>Venue</t>
        </is>
      </c>
      <c r="B6" s="54" t="inlineStr">
        <is>
          <t>Banksia Street Backyard</t>
        </is>
      </c>
      <c r="J6" s="55" t="inlineStr">
        <is>
          <t>BYC-2026-003</t>
        </is>
      </c>
      <c r="K6" s="56" t="n">
        <v>46089</v>
      </c>
      <c r="L6" s="54" t="inlineStr">
        <is>
          <t>Jacaranda Court</t>
        </is>
      </c>
      <c r="M6" s="55" t="inlineStr">
        <is>
          <t>Brisbane</t>
        </is>
      </c>
      <c r="N6" s="54" t="inlineStr">
        <is>
          <t>Neighbourhood Challenge</t>
        </is>
      </c>
      <c r="O6" s="57" t="n">
        <v>10</v>
      </c>
      <c r="P6" s="54" t="inlineStr">
        <is>
          <t>Creekside Chargers</t>
        </is>
      </c>
      <c r="Q6" s="54" t="inlineStr">
        <is>
          <t>Deck Defenders</t>
        </is>
      </c>
      <c r="R6" s="54" t="inlineStr">
        <is>
          <t>Creekside Chargers</t>
        </is>
      </c>
      <c r="S6" s="54" t="inlineStr">
        <is>
          <t>Bat</t>
        </is>
      </c>
      <c r="T6" s="54" t="inlineStr">
        <is>
          <t>Tie</t>
        </is>
      </c>
      <c r="U6" s="54" t="inlineStr">
        <is>
          <t>Match tied</t>
        </is>
      </c>
      <c r="V6" s="54" t="inlineStr">
        <is>
          <t>In progress</t>
        </is>
      </c>
      <c r="W6" s="58" t="n">
        <v>102</v>
      </c>
      <c r="X6" s="58" t="n">
        <v>102</v>
      </c>
      <c r="Y6" s="59">
        <f>IF($J6="","",IF(OR($W6="",$X6=""),"",IF($W6&gt;$X6,$P6&amp;" won",IF($X6&gt;$W6,$Q6&amp;" won","Match tied"))))</f>
        <v/>
      </c>
    </row>
    <row r="7">
      <c r="A7" s="53" t="inlineStr">
        <is>
          <t>City</t>
        </is>
      </c>
      <c r="B7" s="54" t="inlineStr">
        <is>
          <t>Sydney</t>
        </is>
      </c>
      <c r="J7" s="5" t="n"/>
      <c r="K7" s="41" t="n"/>
      <c r="L7" s="4" t="n"/>
      <c r="M7" s="5" t="n"/>
      <c r="N7" s="4" t="n"/>
      <c r="O7" s="42" t="n"/>
      <c r="P7" s="4" t="n"/>
      <c r="Q7" s="4" t="n"/>
      <c r="R7" s="4" t="n"/>
      <c r="S7" s="4" t="n"/>
      <c r="T7" s="4" t="n"/>
      <c r="U7" s="4" t="n"/>
      <c r="V7" s="4" t="n"/>
      <c r="W7" s="8" t="n"/>
      <c r="X7" s="8" t="n"/>
      <c r="Y7" s="61">
        <f>IF($J7="","",IF(OR($W7="",$X7=""),"",IF($W7&gt;$X7,$P7&amp;" won",IF($X7&gt;$W7,$Q7&amp;" won","Match tied"))))</f>
        <v/>
      </c>
    </row>
    <row r="8">
      <c r="A8" s="53" t="inlineStr">
        <is>
          <t>Competition/Event</t>
        </is>
      </c>
      <c r="B8" s="54" t="inlineStr">
        <is>
          <t>Summer Backyard Series</t>
        </is>
      </c>
      <c r="J8" s="5" t="n"/>
      <c r="K8" s="41" t="n"/>
      <c r="L8" s="4" t="n"/>
      <c r="M8" s="5" t="n"/>
      <c r="N8" s="4" t="n"/>
      <c r="O8" s="42" t="n"/>
      <c r="P8" s="4" t="n"/>
      <c r="Q8" s="4" t="n"/>
      <c r="R8" s="4" t="n"/>
      <c r="S8" s="4" t="n"/>
      <c r="T8" s="4" t="n"/>
      <c r="U8" s="4" t="n"/>
      <c r="V8" s="4" t="n"/>
      <c r="W8" s="8" t="n"/>
      <c r="X8" s="8" t="n"/>
      <c r="Y8" s="59">
        <f>IF($J8="","",IF(OR($W8="",$X8=""),"",IF($W8&gt;$X8,$P8&amp;" won",IF($X8&gt;$W8,$Q8&amp;" won","Match tied"))))</f>
        <v/>
      </c>
    </row>
    <row r="9">
      <c r="A9" s="53" t="inlineStr">
        <is>
          <t>Overs per Innings</t>
        </is>
      </c>
      <c r="B9" s="57" t="n">
        <v>10</v>
      </c>
      <c r="J9" s="5" t="n"/>
      <c r="K9" s="41" t="n"/>
      <c r="L9" s="4" t="n"/>
      <c r="M9" s="5" t="n"/>
      <c r="N9" s="4" t="n"/>
      <c r="O9" s="42" t="n"/>
      <c r="P9" s="4" t="n"/>
      <c r="Q9" s="4" t="n"/>
      <c r="R9" s="4" t="n"/>
      <c r="S9" s="4" t="n"/>
      <c r="T9" s="4" t="n"/>
      <c r="U9" s="4" t="n"/>
      <c r="V9" s="4" t="n"/>
      <c r="W9" s="8" t="n"/>
      <c r="X9" s="8" t="n"/>
      <c r="Y9" s="61">
        <f>IF($J9="","",IF(OR($W9="",$X9=""),"",IF($W9&gt;$X9,$P9&amp;" won",IF($X9&gt;$W9,$Q9&amp;" won","Match tied"))))</f>
        <v/>
      </c>
    </row>
    <row r="10">
      <c r="A10" s="53" t="inlineStr">
        <is>
          <t>Batting Team</t>
        </is>
      </c>
      <c r="B10" s="54" t="inlineStr">
        <is>
          <t>Harbour Hitters</t>
        </is>
      </c>
      <c r="J10" s="5" t="n"/>
      <c r="K10" s="41" t="n"/>
      <c r="L10" s="4" t="n"/>
      <c r="M10" s="5" t="n"/>
      <c r="N10" s="4" t="n"/>
      <c r="O10" s="42" t="n"/>
      <c r="P10" s="4" t="n"/>
      <c r="Q10" s="4" t="n"/>
      <c r="R10" s="4" t="n"/>
      <c r="S10" s="4" t="n"/>
      <c r="T10" s="4" t="n"/>
      <c r="U10" s="4" t="n"/>
      <c r="V10" s="4" t="n"/>
      <c r="W10" s="8" t="n"/>
      <c r="X10" s="8" t="n"/>
      <c r="Y10" s="59">
        <f>IF($J10="","",IF(OR($W10="",$X10=""),"",IF($W10&gt;$X10,$P10&amp;" won",IF($X10&gt;$W10,$Q10&amp;" won","Match tied"))))</f>
        <v/>
      </c>
    </row>
    <row r="11">
      <c r="A11" s="53" t="inlineStr">
        <is>
          <t>Bowling Team</t>
        </is>
      </c>
      <c r="B11" s="54" t="inlineStr">
        <is>
          <t>Garden Strikers</t>
        </is>
      </c>
      <c r="J11" s="5" t="n"/>
      <c r="K11" s="41" t="n"/>
      <c r="L11" s="4" t="n"/>
      <c r="M11" s="5" t="n"/>
      <c r="N11" s="4" t="n"/>
      <c r="O11" s="42" t="n"/>
      <c r="P11" s="4" t="n"/>
      <c r="Q11" s="4" t="n"/>
      <c r="R11" s="4" t="n"/>
      <c r="S11" s="4" t="n"/>
      <c r="T11" s="4" t="n"/>
      <c r="U11" s="4" t="n"/>
      <c r="V11" s="4" t="n"/>
      <c r="W11" s="8" t="n"/>
      <c r="X11" s="8" t="n"/>
      <c r="Y11" s="61">
        <f>IF($J11="","",IF(OR($W11="",$X11=""),"",IF($W11&gt;$X11,$P11&amp;" won",IF($X11&gt;$W11,$Q11&amp;" won","Match tied"))))</f>
        <v/>
      </c>
    </row>
    <row r="12">
      <c r="A12" s="53" t="inlineStr">
        <is>
          <t>Toss Winner</t>
        </is>
      </c>
      <c r="B12" s="54" t="inlineStr">
        <is>
          <t>Harbour Hitters</t>
        </is>
      </c>
      <c r="J12" s="5" t="n"/>
      <c r="K12" s="41" t="n"/>
      <c r="L12" s="4" t="n"/>
      <c r="M12" s="5" t="n"/>
      <c r="N12" s="4" t="n"/>
      <c r="O12" s="42" t="n"/>
      <c r="P12" s="4" t="n"/>
      <c r="Q12" s="4" t="n"/>
      <c r="R12" s="4" t="n"/>
      <c r="S12" s="4" t="n"/>
      <c r="T12" s="4" t="n"/>
      <c r="U12" s="4" t="n"/>
      <c r="V12" s="4" t="n"/>
      <c r="W12" s="8" t="n"/>
      <c r="X12" s="8" t="n"/>
      <c r="Y12" s="59">
        <f>IF($J12="","",IF(OR($W12="",$X12=""),"",IF($W12&gt;$X12,$P12&amp;" won",IF($X12&gt;$W12,$Q12&amp;" won","Match tied"))))</f>
        <v/>
      </c>
    </row>
    <row r="13">
      <c r="A13" s="53" t="inlineStr">
        <is>
          <t>Decision</t>
        </is>
      </c>
      <c r="B13" s="54" t="inlineStr">
        <is>
          <t>Bat</t>
        </is>
      </c>
      <c r="J13" s="5" t="n"/>
      <c r="K13" s="41" t="n"/>
      <c r="L13" s="4" t="n"/>
      <c r="M13" s="5" t="n"/>
      <c r="N13" s="4" t="n"/>
      <c r="O13" s="42" t="n"/>
      <c r="P13" s="4" t="n"/>
      <c r="Q13" s="4" t="n"/>
      <c r="R13" s="4" t="n"/>
      <c r="S13" s="4" t="n"/>
      <c r="T13" s="4" t="n"/>
      <c r="U13" s="4" t="n"/>
      <c r="V13" s="4" t="n"/>
      <c r="W13" s="8" t="n"/>
      <c r="X13" s="8" t="n"/>
      <c r="Y13" s="61">
        <f>IF($J13="","",IF(OR($W13="",$X13=""),"",IF($W13&gt;$X13,$P13&amp;" won",IF($X13&gt;$W13,$Q13&amp;" won","Match tied"))))</f>
        <v/>
      </c>
    </row>
    <row r="14">
      <c r="A14" s="53" t="inlineStr">
        <is>
          <t>Winning Team</t>
        </is>
      </c>
      <c r="B14" s="54" t="inlineStr">
        <is>
          <t>Harbour Hitters</t>
        </is>
      </c>
      <c r="J14" s="5" t="n"/>
      <c r="K14" s="41" t="n"/>
      <c r="L14" s="4" t="n"/>
      <c r="M14" s="5" t="n"/>
      <c r="N14" s="4" t="n"/>
      <c r="O14" s="42" t="n"/>
      <c r="P14" s="4" t="n"/>
      <c r="Q14" s="4" t="n"/>
      <c r="R14" s="4" t="n"/>
      <c r="S14" s="4" t="n"/>
      <c r="T14" s="4" t="n"/>
      <c r="U14" s="4" t="n"/>
      <c r="V14" s="4" t="n"/>
      <c r="W14" s="8" t="n"/>
      <c r="X14" s="8" t="n"/>
      <c r="Y14" s="59">
        <f>IF($J14="","",IF(OR($W14="",$X14=""),"",IF($W14&gt;$X14,$P14&amp;" won",IF($X14&gt;$W14,$Q14&amp;" won","Match tied"))))</f>
        <v/>
      </c>
    </row>
    <row r="15">
      <c r="A15" s="53" t="inlineStr">
        <is>
          <t>Result Margin</t>
        </is>
      </c>
      <c r="B15" s="54" t="inlineStr">
        <is>
          <t>15 runs</t>
        </is>
      </c>
      <c r="J15" s="5" t="n"/>
      <c r="K15" s="41" t="n"/>
      <c r="L15" s="4" t="n"/>
      <c r="M15" s="5" t="n"/>
      <c r="N15" s="4" t="n"/>
      <c r="O15" s="42" t="n"/>
      <c r="P15" s="4" t="n"/>
      <c r="Q15" s="4" t="n"/>
      <c r="R15" s="4" t="n"/>
      <c r="S15" s="4" t="n"/>
      <c r="T15" s="4" t="n"/>
      <c r="U15" s="4" t="n"/>
      <c r="V15" s="4" t="n"/>
      <c r="W15" s="8" t="n"/>
      <c r="X15" s="8" t="n"/>
      <c r="Y15" s="61">
        <f>IF($J15="","",IF(OR($W15="",$X15=""),"",IF($W15&gt;$X15,$P15&amp;" won",IF($X15&gt;$W15,$Q15&amp;" won","Match tied"))))</f>
        <v/>
      </c>
    </row>
    <row r="16">
      <c r="A16" s="53" t="inlineStr">
        <is>
          <t>Match Status</t>
        </is>
      </c>
      <c r="B16" s="54" t="inlineStr">
        <is>
          <t>Completed</t>
        </is>
      </c>
      <c r="J16" s="5" t="n"/>
      <c r="K16" s="41" t="n"/>
      <c r="L16" s="4" t="n"/>
      <c r="M16" s="5" t="n"/>
      <c r="N16" s="4" t="n"/>
      <c r="O16" s="42" t="n"/>
      <c r="P16" s="4" t="n"/>
      <c r="Q16" s="4" t="n"/>
      <c r="R16" s="4" t="n"/>
      <c r="S16" s="4" t="n"/>
      <c r="T16" s="4" t="n"/>
      <c r="U16" s="4" t="n"/>
      <c r="V16" s="4" t="n"/>
      <c r="W16" s="8" t="n"/>
      <c r="X16" s="8" t="n"/>
      <c r="Y16" s="59">
        <f>IF($J16="","",IF(OR($W16="",$X16=""),"",IF($W16&gt;$X16,$P16&amp;" won",IF($X16&gt;$W16,$Q16&amp;" won","Match tied"))))</f>
        <v/>
      </c>
    </row>
    <row r="17">
      <c r="A17" s="53" t="inlineStr">
        <is>
          <t>Match Notes</t>
        </is>
      </c>
      <c r="B17" s="54" t="inlineStr">
        <is>
          <t>Warm and dry. One-hand-one-bounce catches agreed.</t>
        </is>
      </c>
      <c r="J17" s="5" t="n"/>
      <c r="K17" s="41" t="n"/>
      <c r="L17" s="4" t="n"/>
      <c r="M17" s="5" t="n"/>
      <c r="N17" s="4" t="n"/>
      <c r="O17" s="42" t="n"/>
      <c r="P17" s="4" t="n"/>
      <c r="Q17" s="4" t="n"/>
      <c r="R17" s="4" t="n"/>
      <c r="S17" s="4" t="n"/>
      <c r="T17" s="4" t="n"/>
      <c r="U17" s="4" t="n"/>
      <c r="V17" s="4" t="n"/>
      <c r="W17" s="8" t="n"/>
      <c r="X17" s="8" t="n"/>
      <c r="Y17" s="61">
        <f>IF($J17="","",IF(OR($W17="",$X17=""),"",IF($W17&gt;$X17,$P17&amp;" won",IF($X17&gt;$W17,$Q17&amp;" won","Match tied"))))</f>
        <v/>
      </c>
    </row>
    <row r="18">
      <c r="J18" s="5" t="n"/>
      <c r="K18" s="41" t="n"/>
      <c r="L18" s="4" t="n"/>
      <c r="M18" s="5" t="n"/>
      <c r="N18" s="4" t="n"/>
      <c r="O18" s="42" t="n"/>
      <c r="P18" s="4" t="n"/>
      <c r="Q18" s="4" t="n"/>
      <c r="R18" s="4" t="n"/>
      <c r="S18" s="4" t="n"/>
      <c r="T18" s="4" t="n"/>
      <c r="U18" s="4" t="n"/>
      <c r="V18" s="4" t="n"/>
      <c r="W18" s="8" t="n"/>
      <c r="X18" s="8" t="n"/>
      <c r="Y18" s="59">
        <f>IF($J18="","",IF(OR($W18="",$X18=""),"",IF($W18&gt;$X18,$P18&amp;" won",IF($X18&gt;$W18,$Q18&amp;" won","Match tied"))))</f>
        <v/>
      </c>
    </row>
    <row r="19">
      <c r="D19" s="62" t="inlineStr">
        <is>
          <t>Team</t>
        </is>
      </c>
      <c r="E19" s="62" t="inlineStr">
        <is>
          <t>Total Runs</t>
        </is>
      </c>
      <c r="F19" s="62" t="inlineStr">
        <is>
          <t>Match Status</t>
        </is>
      </c>
      <c r="G19" s="62" t="inlineStr">
        <is>
          <t>Matches</t>
        </is>
      </c>
      <c r="J19" s="5" t="n"/>
      <c r="K19" s="41" t="n"/>
      <c r="L19" s="4" t="n"/>
      <c r="M19" s="5" t="n"/>
      <c r="N19" s="4" t="n"/>
      <c r="O19" s="42" t="n"/>
      <c r="P19" s="4" t="n"/>
      <c r="Q19" s="4" t="n"/>
      <c r="R19" s="4" t="n"/>
      <c r="S19" s="4" t="n"/>
      <c r="T19" s="4" t="n"/>
      <c r="U19" s="4" t="n"/>
      <c r="V19" s="4" t="n"/>
      <c r="W19" s="8" t="n"/>
      <c r="X19" s="8" t="n"/>
      <c r="Y19" s="61">
        <f>IF($J19="","",IF(OR($W19="",$X19=""),"",IF($W19&gt;$X19,$P19&amp;" won",IF($X19&gt;$W19,$Q19&amp;" won","Match tied"))))</f>
        <v/>
      </c>
    </row>
    <row r="20">
      <c r="A20" s="52" t="inlineStr">
        <is>
          <t>Team 1 Total Runs</t>
        </is>
      </c>
      <c r="B20" s="59">
        <f>IF(COUNTA('Scorecard'!$A$2:$A$101)=0,"",SUM('Scorecard'!$D$2:$D$101))</f>
        <v/>
      </c>
      <c r="D20" s="63">
        <f>$B$10</f>
        <v/>
      </c>
      <c r="E20" s="63">
        <f>$B$20</f>
        <v/>
      </c>
      <c r="F20" s="63" t="inlineStr">
        <is>
          <t>Completed</t>
        </is>
      </c>
      <c r="G20" s="63">
        <f>COUNTIF($V$4:$V$103,$F20)</f>
        <v/>
      </c>
      <c r="J20" s="5" t="n"/>
      <c r="K20" s="41" t="n"/>
      <c r="L20" s="4" t="n"/>
      <c r="M20" s="5" t="n"/>
      <c r="N20" s="4" t="n"/>
      <c r="O20" s="42" t="n"/>
      <c r="P20" s="4" t="n"/>
      <c r="Q20" s="4" t="n"/>
      <c r="R20" s="4" t="n"/>
      <c r="S20" s="4" t="n"/>
      <c r="T20" s="4" t="n"/>
      <c r="U20" s="4" t="n"/>
      <c r="V20" s="4" t="n"/>
      <c r="W20" s="8" t="n"/>
      <c r="X20" s="8" t="n"/>
      <c r="Y20" s="59">
        <f>IF($J20="","",IF(OR($W20="",$X20=""),"",IF($W20&gt;$X20,$P20&amp;" won",IF($X20&gt;$W20,$Q20&amp;" won","Match tied"))))</f>
        <v/>
      </c>
    </row>
    <row r="21">
      <c r="A21" s="52" t="inlineStr">
        <is>
          <t>Team 2 Total Runs</t>
        </is>
      </c>
      <c r="B21" s="59">
        <f>IF($B$4="","",IFERROR(VLOOKUP($B$4,$J$4:$X$103,15,FALSE),""))</f>
        <v/>
      </c>
      <c r="D21" s="64">
        <f>$B$11</f>
        <v/>
      </c>
      <c r="E21" s="64">
        <f>$B$21</f>
        <v/>
      </c>
      <c r="F21" s="64" t="inlineStr">
        <is>
          <t>In progress</t>
        </is>
      </c>
      <c r="G21" s="64">
        <f>COUNTIF($V$4:$V$103,$F21)</f>
        <v/>
      </c>
      <c r="J21" s="5" t="n"/>
      <c r="K21" s="41" t="n"/>
      <c r="L21" s="4" t="n"/>
      <c r="M21" s="5" t="n"/>
      <c r="N21" s="4" t="n"/>
      <c r="O21" s="42" t="n"/>
      <c r="P21" s="4" t="n"/>
      <c r="Q21" s="4" t="n"/>
      <c r="R21" s="4" t="n"/>
      <c r="S21" s="4" t="n"/>
      <c r="T21" s="4" t="n"/>
      <c r="U21" s="4" t="n"/>
      <c r="V21" s="4" t="n"/>
      <c r="W21" s="8" t="n"/>
      <c r="X21" s="8" t="n"/>
      <c r="Y21" s="61">
        <f>IF($J21="","",IF(OR($W21="",$X21=""),"",IF($W21&gt;$X21,$P21&amp;" won",IF($X21&gt;$W21,$Q21&amp;" won","Match tied"))))</f>
        <v/>
      </c>
    </row>
    <row r="22">
      <c r="A22" s="52" t="inlineStr">
        <is>
          <t>Team 1 Wickets Lost</t>
        </is>
      </c>
      <c r="B22" s="59">
        <f>IF(COUNTA('Scorecard'!$A$2:$A$101)=0,"",SUM('Scorecard'!$I$2:$I$101))</f>
        <v/>
      </c>
      <c r="D22" s="15" t="n"/>
      <c r="E22" s="15" t="n"/>
      <c r="F22" s="63" t="inlineStr">
        <is>
          <t>Scheduled</t>
        </is>
      </c>
      <c r="G22" s="63">
        <f>COUNTIF($V$4:$V$103,$F22)</f>
        <v/>
      </c>
      <c r="J22" s="5" t="n"/>
      <c r="K22" s="41" t="n"/>
      <c r="L22" s="4" t="n"/>
      <c r="M22" s="5" t="n"/>
      <c r="N22" s="4" t="n"/>
      <c r="O22" s="42" t="n"/>
      <c r="P22" s="4" t="n"/>
      <c r="Q22" s="4" t="n"/>
      <c r="R22" s="4" t="n"/>
      <c r="S22" s="4" t="n"/>
      <c r="T22" s="4" t="n"/>
      <c r="U22" s="4" t="n"/>
      <c r="V22" s="4" t="n"/>
      <c r="W22" s="8" t="n"/>
      <c r="X22" s="8" t="n"/>
      <c r="Y22" s="59">
        <f>IF($J22="","",IF(OR($W22="",$X22=""),"",IF($W22&gt;$X22,$P22&amp;" won",IF($X22&gt;$W22,$Q22&amp;" won","Match tied"))))</f>
        <v/>
      </c>
    </row>
    <row r="23">
      <c r="A23" s="52" t="inlineStr">
        <is>
          <t>Team 2 Wickets Taken</t>
        </is>
      </c>
      <c r="B23" s="59">
        <f>IF(COUNTA('Scorecard'!$N$2:$N$101)=0,"",SUM('Scorecard'!$S$2:$S$101))</f>
        <v/>
      </c>
      <c r="J23" s="5" t="n"/>
      <c r="K23" s="41" t="n"/>
      <c r="L23" s="4" t="n"/>
      <c r="M23" s="5" t="n"/>
      <c r="N23" s="4" t="n"/>
      <c r="O23" s="42" t="n"/>
      <c r="P23" s="4" t="n"/>
      <c r="Q23" s="4" t="n"/>
      <c r="R23" s="4" t="n"/>
      <c r="S23" s="4" t="n"/>
      <c r="T23" s="4" t="n"/>
      <c r="U23" s="4" t="n"/>
      <c r="V23" s="4" t="n"/>
      <c r="W23" s="8" t="n"/>
      <c r="X23" s="8" t="n"/>
      <c r="Y23" s="61">
        <f>IF($J23="","",IF(OR($W23="",$X23=""),"",IF($W23&gt;$X23,$P23&amp;" won",IF($X23&gt;$W23,$Q23&amp;" won","Match tied"))))</f>
        <v/>
      </c>
    </row>
    <row r="24">
      <c r="A24" s="52" t="inlineStr">
        <is>
          <t>Team 1 Run Rate</t>
        </is>
      </c>
      <c r="B24" s="65">
        <f>IF(OR($B$20="",$B$9="",$B$9=0),"",$B$20/$B$9)</f>
        <v/>
      </c>
      <c r="J24" s="5" t="n"/>
      <c r="K24" s="41" t="n"/>
      <c r="L24" s="4" t="n"/>
      <c r="M24" s="5" t="n"/>
      <c r="N24" s="4" t="n"/>
      <c r="O24" s="42" t="n"/>
      <c r="P24" s="4" t="n"/>
      <c r="Q24" s="4" t="n"/>
      <c r="R24" s="4" t="n"/>
      <c r="S24" s="4" t="n"/>
      <c r="T24" s="4" t="n"/>
      <c r="U24" s="4" t="n"/>
      <c r="V24" s="4" t="n"/>
      <c r="W24" s="8" t="n"/>
      <c r="X24" s="8" t="n"/>
      <c r="Y24" s="59">
        <f>IF($J24="","",IF(OR($W24="",$X24=""),"",IF($W24&gt;$X24,$P24&amp;" won",IF($X24&gt;$W24,$Q24&amp;" won","Match tied"))))</f>
        <v/>
      </c>
    </row>
    <row r="25">
      <c r="A25" s="52" t="inlineStr">
        <is>
          <t>Best Batter</t>
        </is>
      </c>
      <c r="B25" s="59">
        <f>IF(COUNTA('Scorecard'!$A$2:$A$101)=0,"",IFERROR(INDEX('Scorecard'!$A$2:$A$101,MATCH(MAX('Scorecard'!$D$2:$D$101),'Scorecard'!$D$2:$D$101,0)),""))</f>
        <v/>
      </c>
      <c r="J25" s="5" t="n"/>
      <c r="K25" s="41" t="n"/>
      <c r="L25" s="4" t="n"/>
      <c r="M25" s="5" t="n"/>
      <c r="N25" s="4" t="n"/>
      <c r="O25" s="42" t="n"/>
      <c r="P25" s="4" t="n"/>
      <c r="Q25" s="4" t="n"/>
      <c r="R25" s="4" t="n"/>
      <c r="S25" s="4" t="n"/>
      <c r="T25" s="4" t="n"/>
      <c r="U25" s="4" t="n"/>
      <c r="V25" s="4" t="n"/>
      <c r="W25" s="8" t="n"/>
      <c r="X25" s="8" t="n"/>
      <c r="Y25" s="61">
        <f>IF($J25="","",IF(OR($W25="",$X25=""),"",IF($W25&gt;$X25,$P25&amp;" won",IF($X25&gt;$W25,$Q25&amp;" won","Match tied"))))</f>
        <v/>
      </c>
    </row>
    <row r="26">
      <c r="A26" s="52" t="inlineStr">
        <is>
          <t>Average Batter Score</t>
        </is>
      </c>
      <c r="B26" s="66">
        <f>IF(COUNT('Scorecard'!$D$2:$D$101)=0,"",AVERAGE('Scorecard'!$D$2:$D$101))</f>
        <v/>
      </c>
      <c r="J26" s="5" t="n"/>
      <c r="K26" s="41" t="n"/>
      <c r="L26" s="4" t="n"/>
      <c r="M26" s="5" t="n"/>
      <c r="N26" s="4" t="n"/>
      <c r="O26" s="42" t="n"/>
      <c r="P26" s="4" t="n"/>
      <c r="Q26" s="4" t="n"/>
      <c r="R26" s="4" t="n"/>
      <c r="S26" s="4" t="n"/>
      <c r="T26" s="4" t="n"/>
      <c r="U26" s="4" t="n"/>
      <c r="V26" s="4" t="n"/>
      <c r="W26" s="8" t="n"/>
      <c r="X26" s="8" t="n"/>
      <c r="Y26" s="59">
        <f>IF($J26="","",IF(OR($W26="",$X26=""),"",IF($W26&gt;$X26,$P26&amp;" won",IF($X26&gt;$W26,$Q26&amp;" won","Match tied"))))</f>
        <v/>
      </c>
    </row>
    <row r="27">
      <c r="A27" s="52" t="inlineStr">
        <is>
          <t>Players Dismissed</t>
        </is>
      </c>
      <c r="B27" s="59">
        <f>IF(COUNTA('Scorecard'!$A$2:$A$101)=0,"",COUNTIF('Scorecard'!$I$2:$I$101,1))</f>
        <v/>
      </c>
      <c r="J27" s="5" t="n"/>
      <c r="K27" s="41" t="n"/>
      <c r="L27" s="4" t="n"/>
      <c r="M27" s="5" t="n"/>
      <c r="N27" s="4" t="n"/>
      <c r="O27" s="42" t="n"/>
      <c r="P27" s="4" t="n"/>
      <c r="Q27" s="4" t="n"/>
      <c r="R27" s="4" t="n"/>
      <c r="S27" s="4" t="n"/>
      <c r="T27" s="4" t="n"/>
      <c r="U27" s="4" t="n"/>
      <c r="V27" s="4" t="n"/>
      <c r="W27" s="8" t="n"/>
      <c r="X27" s="8" t="n"/>
      <c r="Y27" s="61">
        <f>IF($J27="","",IF(OR($W27="",$X27=""),"",IF($W27&gt;$X27,$P27&amp;" won",IF($X27&gt;$W27,$Q27&amp;" won","Match tied"))))</f>
        <v/>
      </c>
    </row>
    <row r="28">
      <c r="A28" s="52" t="inlineStr">
        <is>
          <t>Calculated Match Result</t>
        </is>
      </c>
      <c r="B28" s="59">
        <f>IF(OR($B$20="",$B$21=""),"",IF($B$20&gt;$B$21,$B$10&amp;" won",IF($B$21&gt;$B$20,$B$11&amp;" won","Match tied")))</f>
        <v/>
      </c>
      <c r="J28" s="5" t="n"/>
      <c r="K28" s="41" t="n"/>
      <c r="L28" s="4" t="n"/>
      <c r="M28" s="5" t="n"/>
      <c r="N28" s="4" t="n"/>
      <c r="O28" s="42" t="n"/>
      <c r="P28" s="4" t="n"/>
      <c r="Q28" s="4" t="n"/>
      <c r="R28" s="4" t="n"/>
      <c r="S28" s="4" t="n"/>
      <c r="T28" s="4" t="n"/>
      <c r="U28" s="4" t="n"/>
      <c r="V28" s="4" t="n"/>
      <c r="W28" s="8" t="n"/>
      <c r="X28" s="8" t="n"/>
      <c r="Y28" s="59">
        <f>IF($J28="","",IF(OR($W28="",$X28=""),"",IF($W28&gt;$X28,$P28&amp;" won",IF($X28&gt;$W28,$Q28&amp;" won","Match tied"))))</f>
        <v/>
      </c>
    </row>
    <row r="29">
      <c r="J29" s="5" t="n"/>
      <c r="K29" s="41" t="n"/>
      <c r="L29" s="4" t="n"/>
      <c r="M29" s="5" t="n"/>
      <c r="N29" s="4" t="n"/>
      <c r="O29" s="42" t="n"/>
      <c r="P29" s="4" t="n"/>
      <c r="Q29" s="4" t="n"/>
      <c r="R29" s="4" t="n"/>
      <c r="S29" s="4" t="n"/>
      <c r="T29" s="4" t="n"/>
      <c r="U29" s="4" t="n"/>
      <c r="V29" s="4" t="n"/>
      <c r="W29" s="8" t="n"/>
      <c r="X29" s="8" t="n"/>
      <c r="Y29" s="61">
        <f>IF($J29="","",IF(OR($W29="",$X29=""),"",IF($W29&gt;$X29,$P29&amp;" won",IF($X29&gt;$W29,$Q29&amp;" won","Match tied"))))</f>
        <v/>
      </c>
    </row>
    <row r="30">
      <c r="J30" s="5" t="n"/>
      <c r="K30" s="41" t="n"/>
      <c r="L30" s="4" t="n"/>
      <c r="M30" s="5" t="n"/>
      <c r="N30" s="4" t="n"/>
      <c r="O30" s="42" t="n"/>
      <c r="P30" s="4" t="n"/>
      <c r="Q30" s="4" t="n"/>
      <c r="R30" s="4" t="n"/>
      <c r="S30" s="4" t="n"/>
      <c r="T30" s="4" t="n"/>
      <c r="U30" s="4" t="n"/>
      <c r="V30" s="4" t="n"/>
      <c r="W30" s="8" t="n"/>
      <c r="X30" s="8" t="n"/>
      <c r="Y30" s="59">
        <f>IF($J30="","",IF(OR($W30="",$X30=""),"",IF($W30&gt;$X30,$P30&amp;" won",IF($X30&gt;$W30,$Q30&amp;" won","Match tied"))))</f>
        <v/>
      </c>
    </row>
    <row r="31">
      <c r="J31" s="5" t="n"/>
      <c r="K31" s="41" t="n"/>
      <c r="L31" s="4" t="n"/>
      <c r="M31" s="5" t="n"/>
      <c r="N31" s="4" t="n"/>
      <c r="O31" s="42" t="n"/>
      <c r="P31" s="4" t="n"/>
      <c r="Q31" s="4" t="n"/>
      <c r="R31" s="4" t="n"/>
      <c r="S31" s="4" t="n"/>
      <c r="T31" s="4" t="n"/>
      <c r="U31" s="4" t="n"/>
      <c r="V31" s="4" t="n"/>
      <c r="W31" s="8" t="n"/>
      <c r="X31" s="8" t="n"/>
      <c r="Y31" s="61">
        <f>IF($J31="","",IF(OR($W31="",$X31=""),"",IF($W31&gt;$X31,$P31&amp;" won",IF($X31&gt;$W31,$Q31&amp;" won","Match tied"))))</f>
        <v/>
      </c>
    </row>
    <row r="32">
      <c r="J32" s="5" t="n"/>
      <c r="K32" s="41" t="n"/>
      <c r="L32" s="4" t="n"/>
      <c r="M32" s="5" t="n"/>
      <c r="N32" s="4" t="n"/>
      <c r="O32" s="42" t="n"/>
      <c r="P32" s="4" t="n"/>
      <c r="Q32" s="4" t="n"/>
      <c r="R32" s="4" t="n"/>
      <c r="S32" s="4" t="n"/>
      <c r="T32" s="4" t="n"/>
      <c r="U32" s="4" t="n"/>
      <c r="V32" s="4" t="n"/>
      <c r="W32" s="8" t="n"/>
      <c r="X32" s="8" t="n"/>
      <c r="Y32" s="59">
        <f>IF($J32="","",IF(OR($W32="",$X32=""),"",IF($W32&gt;$X32,$P32&amp;" won",IF($X32&gt;$W32,$Q32&amp;" won","Match tied"))))</f>
        <v/>
      </c>
    </row>
    <row r="33">
      <c r="J33" s="5" t="n"/>
      <c r="K33" s="41" t="n"/>
      <c r="L33" s="4" t="n"/>
      <c r="M33" s="5" t="n"/>
      <c r="N33" s="4" t="n"/>
      <c r="O33" s="42" t="n"/>
      <c r="P33" s="4" t="n"/>
      <c r="Q33" s="4" t="n"/>
      <c r="R33" s="4" t="n"/>
      <c r="S33" s="4" t="n"/>
      <c r="T33" s="4" t="n"/>
      <c r="U33" s="4" t="n"/>
      <c r="V33" s="4" t="n"/>
      <c r="W33" s="8" t="n"/>
      <c r="X33" s="8" t="n"/>
      <c r="Y33" s="61">
        <f>IF($J33="","",IF(OR($W33="",$X33=""),"",IF($W33&gt;$X33,$P33&amp;" won",IF($X33&gt;$W33,$Q33&amp;" won","Match tied"))))</f>
        <v/>
      </c>
    </row>
    <row r="34">
      <c r="J34" s="5" t="n"/>
      <c r="K34" s="41" t="n"/>
      <c r="L34" s="4" t="n"/>
      <c r="M34" s="5" t="n"/>
      <c r="N34" s="4" t="n"/>
      <c r="O34" s="42" t="n"/>
      <c r="P34" s="4" t="n"/>
      <c r="Q34" s="4" t="n"/>
      <c r="R34" s="4" t="n"/>
      <c r="S34" s="4" t="n"/>
      <c r="T34" s="4" t="n"/>
      <c r="U34" s="4" t="n"/>
      <c r="V34" s="4" t="n"/>
      <c r="W34" s="8" t="n"/>
      <c r="X34" s="8" t="n"/>
      <c r="Y34" s="59">
        <f>IF($J34="","",IF(OR($W34="",$X34=""),"",IF($W34&gt;$X34,$P34&amp;" won",IF($X34&gt;$W34,$Q34&amp;" won","Match tied"))))</f>
        <v/>
      </c>
    </row>
    <row r="35">
      <c r="J35" s="5" t="n"/>
      <c r="K35" s="41" t="n"/>
      <c r="L35" s="4" t="n"/>
      <c r="M35" s="5" t="n"/>
      <c r="N35" s="4" t="n"/>
      <c r="O35" s="42" t="n"/>
      <c r="P35" s="4" t="n"/>
      <c r="Q35" s="4" t="n"/>
      <c r="R35" s="4" t="n"/>
      <c r="S35" s="4" t="n"/>
      <c r="T35" s="4" t="n"/>
      <c r="U35" s="4" t="n"/>
      <c r="V35" s="4" t="n"/>
      <c r="W35" s="8" t="n"/>
      <c r="X35" s="8" t="n"/>
      <c r="Y35" s="61">
        <f>IF($J35="","",IF(OR($W35="",$X35=""),"",IF($W35&gt;$X35,$P35&amp;" won",IF($X35&gt;$W35,$Q35&amp;" won","Match tied"))))</f>
        <v/>
      </c>
    </row>
    <row r="36">
      <c r="J36" s="5" t="n"/>
      <c r="K36" s="41" t="n"/>
      <c r="L36" s="4" t="n"/>
      <c r="M36" s="5" t="n"/>
      <c r="N36" s="4" t="n"/>
      <c r="O36" s="42" t="n"/>
      <c r="P36" s="4" t="n"/>
      <c r="Q36" s="4" t="n"/>
      <c r="R36" s="4" t="n"/>
      <c r="S36" s="4" t="n"/>
      <c r="T36" s="4" t="n"/>
      <c r="U36" s="4" t="n"/>
      <c r="V36" s="4" t="n"/>
      <c r="W36" s="8" t="n"/>
      <c r="X36" s="8" t="n"/>
      <c r="Y36" s="59">
        <f>IF($J36="","",IF(OR($W36="",$X36=""),"",IF($W36&gt;$X36,$P36&amp;" won",IF($X36&gt;$W36,$Q36&amp;" won","Match tied"))))</f>
        <v/>
      </c>
    </row>
    <row r="37">
      <c r="J37" s="5" t="n"/>
      <c r="K37" s="41" t="n"/>
      <c r="L37" s="4" t="n"/>
      <c r="M37" s="5" t="n"/>
      <c r="N37" s="4" t="n"/>
      <c r="O37" s="42" t="n"/>
      <c r="P37" s="4" t="n"/>
      <c r="Q37" s="4" t="n"/>
      <c r="R37" s="4" t="n"/>
      <c r="S37" s="4" t="n"/>
      <c r="T37" s="4" t="n"/>
      <c r="U37" s="4" t="n"/>
      <c r="V37" s="4" t="n"/>
      <c r="W37" s="8" t="n"/>
      <c r="X37" s="8" t="n"/>
      <c r="Y37" s="61">
        <f>IF($J37="","",IF(OR($W37="",$X37=""),"",IF($W37&gt;$X37,$P37&amp;" won",IF($X37&gt;$W37,$Q37&amp;" won","Match tied"))))</f>
        <v/>
      </c>
    </row>
    <row r="38">
      <c r="J38" s="5" t="n"/>
      <c r="K38" s="41" t="n"/>
      <c r="L38" s="4" t="n"/>
      <c r="M38" s="5" t="n"/>
      <c r="N38" s="4" t="n"/>
      <c r="O38" s="42" t="n"/>
      <c r="P38" s="4" t="n"/>
      <c r="Q38" s="4" t="n"/>
      <c r="R38" s="4" t="n"/>
      <c r="S38" s="4" t="n"/>
      <c r="T38" s="4" t="n"/>
      <c r="U38" s="4" t="n"/>
      <c r="V38" s="4" t="n"/>
      <c r="W38" s="8" t="n"/>
      <c r="X38" s="8" t="n"/>
      <c r="Y38" s="59">
        <f>IF($J38="","",IF(OR($W38="",$X38=""),"",IF($W38&gt;$X38,$P38&amp;" won",IF($X38&gt;$W38,$Q38&amp;" won","Match tied"))))</f>
        <v/>
      </c>
    </row>
    <row r="39">
      <c r="J39" s="5" t="n"/>
      <c r="K39" s="41" t="n"/>
      <c r="L39" s="4" t="n"/>
      <c r="M39" s="5" t="n"/>
      <c r="N39" s="4" t="n"/>
      <c r="O39" s="42" t="n"/>
      <c r="P39" s="4" t="n"/>
      <c r="Q39" s="4" t="n"/>
      <c r="R39" s="4" t="n"/>
      <c r="S39" s="4" t="n"/>
      <c r="T39" s="4" t="n"/>
      <c r="U39" s="4" t="n"/>
      <c r="V39" s="4" t="n"/>
      <c r="W39" s="8" t="n"/>
      <c r="X39" s="8" t="n"/>
      <c r="Y39" s="61">
        <f>IF($J39="","",IF(OR($W39="",$X39=""),"",IF($W39&gt;$X39,$P39&amp;" won",IF($X39&gt;$W39,$Q39&amp;" won","Match tied"))))</f>
        <v/>
      </c>
    </row>
    <row r="40">
      <c r="J40" s="5" t="n"/>
      <c r="K40" s="41" t="n"/>
      <c r="L40" s="4" t="n"/>
      <c r="M40" s="5" t="n"/>
      <c r="N40" s="4" t="n"/>
      <c r="O40" s="42" t="n"/>
      <c r="P40" s="4" t="n"/>
      <c r="Q40" s="4" t="n"/>
      <c r="R40" s="4" t="n"/>
      <c r="S40" s="4" t="n"/>
      <c r="T40" s="4" t="n"/>
      <c r="U40" s="4" t="n"/>
      <c r="V40" s="4" t="n"/>
      <c r="W40" s="8" t="n"/>
      <c r="X40" s="8" t="n"/>
      <c r="Y40" s="59">
        <f>IF($J40="","",IF(OR($W40="",$X40=""),"",IF($W40&gt;$X40,$P40&amp;" won",IF($X40&gt;$W40,$Q40&amp;" won","Match tied"))))</f>
        <v/>
      </c>
    </row>
    <row r="41">
      <c r="J41" s="5" t="n"/>
      <c r="K41" s="41" t="n"/>
      <c r="L41" s="4" t="n"/>
      <c r="M41" s="5" t="n"/>
      <c r="N41" s="4" t="n"/>
      <c r="O41" s="42" t="n"/>
      <c r="P41" s="4" t="n"/>
      <c r="Q41" s="4" t="n"/>
      <c r="R41" s="4" t="n"/>
      <c r="S41" s="4" t="n"/>
      <c r="T41" s="4" t="n"/>
      <c r="U41" s="4" t="n"/>
      <c r="V41" s="4" t="n"/>
      <c r="W41" s="8" t="n"/>
      <c r="X41" s="8" t="n"/>
      <c r="Y41" s="61">
        <f>IF($J41="","",IF(OR($W41="",$X41=""),"",IF($W41&gt;$X41,$P41&amp;" won",IF($X41&gt;$W41,$Q41&amp;" won","Match tied"))))</f>
        <v/>
      </c>
    </row>
    <row r="42">
      <c r="J42" s="5" t="n"/>
      <c r="K42" s="41" t="n"/>
      <c r="L42" s="4" t="n"/>
      <c r="M42" s="5" t="n"/>
      <c r="N42" s="4" t="n"/>
      <c r="O42" s="42" t="n"/>
      <c r="P42" s="4" t="n"/>
      <c r="Q42" s="4" t="n"/>
      <c r="R42" s="4" t="n"/>
      <c r="S42" s="4" t="n"/>
      <c r="T42" s="4" t="n"/>
      <c r="U42" s="4" t="n"/>
      <c r="V42" s="4" t="n"/>
      <c r="W42" s="8" t="n"/>
      <c r="X42" s="8" t="n"/>
      <c r="Y42" s="59">
        <f>IF($J42="","",IF(OR($W42="",$X42=""),"",IF($W42&gt;$X42,$P42&amp;" won",IF($X42&gt;$W42,$Q42&amp;" won","Match tied"))))</f>
        <v/>
      </c>
    </row>
    <row r="43">
      <c r="J43" s="5" t="n"/>
      <c r="K43" s="41" t="n"/>
      <c r="L43" s="4" t="n"/>
      <c r="M43" s="5" t="n"/>
      <c r="N43" s="4" t="n"/>
      <c r="O43" s="42" t="n"/>
      <c r="P43" s="4" t="n"/>
      <c r="Q43" s="4" t="n"/>
      <c r="R43" s="4" t="n"/>
      <c r="S43" s="4" t="n"/>
      <c r="T43" s="4" t="n"/>
      <c r="U43" s="4" t="n"/>
      <c r="V43" s="4" t="n"/>
      <c r="W43" s="8" t="n"/>
      <c r="X43" s="8" t="n"/>
      <c r="Y43" s="61">
        <f>IF($J43="","",IF(OR($W43="",$X43=""),"",IF($W43&gt;$X43,$P43&amp;" won",IF($X43&gt;$W43,$Q43&amp;" won","Match tied"))))</f>
        <v/>
      </c>
    </row>
    <row r="44">
      <c r="J44" s="5" t="n"/>
      <c r="K44" s="41" t="n"/>
      <c r="L44" s="4" t="n"/>
      <c r="M44" s="5" t="n"/>
      <c r="N44" s="4" t="n"/>
      <c r="O44" s="42" t="n"/>
      <c r="P44" s="4" t="n"/>
      <c r="Q44" s="4" t="n"/>
      <c r="R44" s="4" t="n"/>
      <c r="S44" s="4" t="n"/>
      <c r="T44" s="4" t="n"/>
      <c r="U44" s="4" t="n"/>
      <c r="V44" s="4" t="n"/>
      <c r="W44" s="8" t="n"/>
      <c r="X44" s="8" t="n"/>
      <c r="Y44" s="59">
        <f>IF($J44="","",IF(OR($W44="",$X44=""),"",IF($W44&gt;$X44,$P44&amp;" won",IF($X44&gt;$W44,$Q44&amp;" won","Match tied"))))</f>
        <v/>
      </c>
    </row>
    <row r="45">
      <c r="J45" s="5" t="n"/>
      <c r="K45" s="41" t="n"/>
      <c r="L45" s="4" t="n"/>
      <c r="M45" s="5" t="n"/>
      <c r="N45" s="4" t="n"/>
      <c r="O45" s="42" t="n"/>
      <c r="P45" s="4" t="n"/>
      <c r="Q45" s="4" t="n"/>
      <c r="R45" s="4" t="n"/>
      <c r="S45" s="4" t="n"/>
      <c r="T45" s="4" t="n"/>
      <c r="U45" s="4" t="n"/>
      <c r="V45" s="4" t="n"/>
      <c r="W45" s="8" t="n"/>
      <c r="X45" s="8" t="n"/>
      <c r="Y45" s="61">
        <f>IF($J45="","",IF(OR($W45="",$X45=""),"",IF($W45&gt;$X45,$P45&amp;" won",IF($X45&gt;$W45,$Q45&amp;" won","Match tied"))))</f>
        <v/>
      </c>
    </row>
    <row r="46">
      <c r="J46" s="5" t="n"/>
      <c r="K46" s="41" t="n"/>
      <c r="L46" s="4" t="n"/>
      <c r="M46" s="5" t="n"/>
      <c r="N46" s="4" t="n"/>
      <c r="O46" s="42" t="n"/>
      <c r="P46" s="4" t="n"/>
      <c r="Q46" s="4" t="n"/>
      <c r="R46" s="4" t="n"/>
      <c r="S46" s="4" t="n"/>
      <c r="T46" s="4" t="n"/>
      <c r="U46" s="4" t="n"/>
      <c r="V46" s="4" t="n"/>
      <c r="W46" s="8" t="n"/>
      <c r="X46" s="8" t="n"/>
      <c r="Y46" s="59">
        <f>IF($J46="","",IF(OR($W46="",$X46=""),"",IF($W46&gt;$X46,$P46&amp;" won",IF($X46&gt;$W46,$Q46&amp;" won","Match tied"))))</f>
        <v/>
      </c>
    </row>
    <row r="47">
      <c r="J47" s="5" t="n"/>
      <c r="K47" s="41" t="n"/>
      <c r="L47" s="4" t="n"/>
      <c r="M47" s="5" t="n"/>
      <c r="N47" s="4" t="n"/>
      <c r="O47" s="42" t="n"/>
      <c r="P47" s="4" t="n"/>
      <c r="Q47" s="4" t="n"/>
      <c r="R47" s="4" t="n"/>
      <c r="S47" s="4" t="n"/>
      <c r="T47" s="4" t="n"/>
      <c r="U47" s="4" t="n"/>
      <c r="V47" s="4" t="n"/>
      <c r="W47" s="8" t="n"/>
      <c r="X47" s="8" t="n"/>
      <c r="Y47" s="61">
        <f>IF($J47="","",IF(OR($W47="",$X47=""),"",IF($W47&gt;$X47,$P47&amp;" won",IF($X47&gt;$W47,$Q47&amp;" won","Match tied"))))</f>
        <v/>
      </c>
    </row>
    <row r="48">
      <c r="J48" s="5" t="n"/>
      <c r="K48" s="41" t="n"/>
      <c r="L48" s="4" t="n"/>
      <c r="M48" s="5" t="n"/>
      <c r="N48" s="4" t="n"/>
      <c r="O48" s="42" t="n"/>
      <c r="P48" s="4" t="n"/>
      <c r="Q48" s="4" t="n"/>
      <c r="R48" s="4" t="n"/>
      <c r="S48" s="4" t="n"/>
      <c r="T48" s="4" t="n"/>
      <c r="U48" s="4" t="n"/>
      <c r="V48" s="4" t="n"/>
      <c r="W48" s="8" t="n"/>
      <c r="X48" s="8" t="n"/>
      <c r="Y48" s="59">
        <f>IF($J48="","",IF(OR($W48="",$X48=""),"",IF($W48&gt;$X48,$P48&amp;" won",IF($X48&gt;$W48,$Q48&amp;" won","Match tied"))))</f>
        <v/>
      </c>
    </row>
    <row r="49">
      <c r="J49" s="5" t="n"/>
      <c r="K49" s="41" t="n"/>
      <c r="L49" s="4" t="n"/>
      <c r="M49" s="5" t="n"/>
      <c r="N49" s="4" t="n"/>
      <c r="O49" s="42" t="n"/>
      <c r="P49" s="4" t="n"/>
      <c r="Q49" s="4" t="n"/>
      <c r="R49" s="4" t="n"/>
      <c r="S49" s="4" t="n"/>
      <c r="T49" s="4" t="n"/>
      <c r="U49" s="4" t="n"/>
      <c r="V49" s="4" t="n"/>
      <c r="W49" s="8" t="n"/>
      <c r="X49" s="8" t="n"/>
      <c r="Y49" s="61">
        <f>IF($J49="","",IF(OR($W49="",$X49=""),"",IF($W49&gt;$X49,$P49&amp;" won",IF($X49&gt;$W49,$Q49&amp;" won","Match tied"))))</f>
        <v/>
      </c>
    </row>
    <row r="50">
      <c r="J50" s="5" t="n"/>
      <c r="K50" s="41" t="n"/>
      <c r="L50" s="4" t="n"/>
      <c r="M50" s="5" t="n"/>
      <c r="N50" s="4" t="n"/>
      <c r="O50" s="42" t="n"/>
      <c r="P50" s="4" t="n"/>
      <c r="Q50" s="4" t="n"/>
      <c r="R50" s="4" t="n"/>
      <c r="S50" s="4" t="n"/>
      <c r="T50" s="4" t="n"/>
      <c r="U50" s="4" t="n"/>
      <c r="V50" s="4" t="n"/>
      <c r="W50" s="8" t="n"/>
      <c r="X50" s="8" t="n"/>
      <c r="Y50" s="59">
        <f>IF($J50="","",IF(OR($W50="",$X50=""),"",IF($W50&gt;$X50,$P50&amp;" won",IF($X50&gt;$W50,$Q50&amp;" won","Match tied"))))</f>
        <v/>
      </c>
    </row>
    <row r="51">
      <c r="J51" s="5" t="n"/>
      <c r="K51" s="41" t="n"/>
      <c r="L51" s="4" t="n"/>
      <c r="M51" s="5" t="n"/>
      <c r="N51" s="4" t="n"/>
      <c r="O51" s="42" t="n"/>
      <c r="P51" s="4" t="n"/>
      <c r="Q51" s="4" t="n"/>
      <c r="R51" s="4" t="n"/>
      <c r="S51" s="4" t="n"/>
      <c r="T51" s="4" t="n"/>
      <c r="U51" s="4" t="n"/>
      <c r="V51" s="4" t="n"/>
      <c r="W51" s="8" t="n"/>
      <c r="X51" s="8" t="n"/>
      <c r="Y51" s="61">
        <f>IF($J51="","",IF(OR($W51="",$X51=""),"",IF($W51&gt;$X51,$P51&amp;" won",IF($X51&gt;$W51,$Q51&amp;" won","Match tied"))))</f>
        <v/>
      </c>
    </row>
    <row r="52">
      <c r="J52" s="5" t="n"/>
      <c r="K52" s="41" t="n"/>
      <c r="L52" s="4" t="n"/>
      <c r="M52" s="5" t="n"/>
      <c r="N52" s="4" t="n"/>
      <c r="O52" s="42" t="n"/>
      <c r="P52" s="4" t="n"/>
      <c r="Q52" s="4" t="n"/>
      <c r="R52" s="4" t="n"/>
      <c r="S52" s="4" t="n"/>
      <c r="T52" s="4" t="n"/>
      <c r="U52" s="4" t="n"/>
      <c r="V52" s="4" t="n"/>
      <c r="W52" s="8" t="n"/>
      <c r="X52" s="8" t="n"/>
      <c r="Y52" s="59">
        <f>IF($J52="","",IF(OR($W52="",$X52=""),"",IF($W52&gt;$X52,$P52&amp;" won",IF($X52&gt;$W52,$Q52&amp;" won","Match tied"))))</f>
        <v/>
      </c>
    </row>
    <row r="53">
      <c r="J53" s="5" t="n"/>
      <c r="K53" s="41" t="n"/>
      <c r="L53" s="4" t="n"/>
      <c r="M53" s="5" t="n"/>
      <c r="N53" s="4" t="n"/>
      <c r="O53" s="42" t="n"/>
      <c r="P53" s="4" t="n"/>
      <c r="Q53" s="4" t="n"/>
      <c r="R53" s="4" t="n"/>
      <c r="S53" s="4" t="n"/>
      <c r="T53" s="4" t="n"/>
      <c r="U53" s="4" t="n"/>
      <c r="V53" s="4" t="n"/>
      <c r="W53" s="8" t="n"/>
      <c r="X53" s="8" t="n"/>
      <c r="Y53" s="61">
        <f>IF($J53="","",IF(OR($W53="",$X53=""),"",IF($W53&gt;$X53,$P53&amp;" won",IF($X53&gt;$W53,$Q53&amp;" won","Match tied"))))</f>
        <v/>
      </c>
    </row>
    <row r="54">
      <c r="J54" s="5" t="n"/>
      <c r="K54" s="41" t="n"/>
      <c r="L54" s="4" t="n"/>
      <c r="M54" s="5" t="n"/>
      <c r="N54" s="4" t="n"/>
      <c r="O54" s="42" t="n"/>
      <c r="P54" s="4" t="n"/>
      <c r="Q54" s="4" t="n"/>
      <c r="R54" s="4" t="n"/>
      <c r="S54" s="4" t="n"/>
      <c r="T54" s="4" t="n"/>
      <c r="U54" s="4" t="n"/>
      <c r="V54" s="4" t="n"/>
      <c r="W54" s="8" t="n"/>
      <c r="X54" s="8" t="n"/>
      <c r="Y54" s="59">
        <f>IF($J54="","",IF(OR($W54="",$X54=""),"",IF($W54&gt;$X54,$P54&amp;" won",IF($X54&gt;$W54,$Q54&amp;" won","Match tied"))))</f>
        <v/>
      </c>
    </row>
    <row r="55">
      <c r="J55" s="5" t="n"/>
      <c r="K55" s="41" t="n"/>
      <c r="L55" s="4" t="n"/>
      <c r="M55" s="5" t="n"/>
      <c r="N55" s="4" t="n"/>
      <c r="O55" s="42" t="n"/>
      <c r="P55" s="4" t="n"/>
      <c r="Q55" s="4" t="n"/>
      <c r="R55" s="4" t="n"/>
      <c r="S55" s="4" t="n"/>
      <c r="T55" s="4" t="n"/>
      <c r="U55" s="4" t="n"/>
      <c r="V55" s="4" t="n"/>
      <c r="W55" s="8" t="n"/>
      <c r="X55" s="8" t="n"/>
      <c r="Y55" s="61">
        <f>IF($J55="","",IF(OR($W55="",$X55=""),"",IF($W55&gt;$X55,$P55&amp;" won",IF($X55&gt;$W55,$Q55&amp;" won","Match tied"))))</f>
        <v/>
      </c>
    </row>
    <row r="56">
      <c r="J56" s="5" t="n"/>
      <c r="K56" s="41" t="n"/>
      <c r="L56" s="4" t="n"/>
      <c r="M56" s="5" t="n"/>
      <c r="N56" s="4" t="n"/>
      <c r="O56" s="42" t="n"/>
      <c r="P56" s="4" t="n"/>
      <c r="Q56" s="4" t="n"/>
      <c r="R56" s="4" t="n"/>
      <c r="S56" s="4" t="n"/>
      <c r="T56" s="4" t="n"/>
      <c r="U56" s="4" t="n"/>
      <c r="V56" s="4" t="n"/>
      <c r="W56" s="8" t="n"/>
      <c r="X56" s="8" t="n"/>
      <c r="Y56" s="59">
        <f>IF($J56="","",IF(OR($W56="",$X56=""),"",IF($W56&gt;$X56,$P56&amp;" won",IF($X56&gt;$W56,$Q56&amp;" won","Match tied"))))</f>
        <v/>
      </c>
    </row>
    <row r="57">
      <c r="J57" s="5" t="n"/>
      <c r="K57" s="41" t="n"/>
      <c r="L57" s="4" t="n"/>
      <c r="M57" s="5" t="n"/>
      <c r="N57" s="4" t="n"/>
      <c r="O57" s="42" t="n"/>
      <c r="P57" s="4" t="n"/>
      <c r="Q57" s="4" t="n"/>
      <c r="R57" s="4" t="n"/>
      <c r="S57" s="4" t="n"/>
      <c r="T57" s="4" t="n"/>
      <c r="U57" s="4" t="n"/>
      <c r="V57" s="4" t="n"/>
      <c r="W57" s="8" t="n"/>
      <c r="X57" s="8" t="n"/>
      <c r="Y57" s="61">
        <f>IF($J57="","",IF(OR($W57="",$X57=""),"",IF($W57&gt;$X57,$P57&amp;" won",IF($X57&gt;$W57,$Q57&amp;" won","Match tied"))))</f>
        <v/>
      </c>
    </row>
    <row r="58">
      <c r="J58" s="5" t="n"/>
      <c r="K58" s="41" t="n"/>
      <c r="L58" s="4" t="n"/>
      <c r="M58" s="5" t="n"/>
      <c r="N58" s="4" t="n"/>
      <c r="O58" s="42" t="n"/>
      <c r="P58" s="4" t="n"/>
      <c r="Q58" s="4" t="n"/>
      <c r="R58" s="4" t="n"/>
      <c r="S58" s="4" t="n"/>
      <c r="T58" s="4" t="n"/>
      <c r="U58" s="4" t="n"/>
      <c r="V58" s="4" t="n"/>
      <c r="W58" s="8" t="n"/>
      <c r="X58" s="8" t="n"/>
      <c r="Y58" s="59">
        <f>IF($J58="","",IF(OR($W58="",$X58=""),"",IF($W58&gt;$X58,$P58&amp;" won",IF($X58&gt;$W58,$Q58&amp;" won","Match tied"))))</f>
        <v/>
      </c>
    </row>
    <row r="59">
      <c r="J59" s="5" t="n"/>
      <c r="K59" s="41" t="n"/>
      <c r="L59" s="4" t="n"/>
      <c r="M59" s="5" t="n"/>
      <c r="N59" s="4" t="n"/>
      <c r="O59" s="42" t="n"/>
      <c r="P59" s="4" t="n"/>
      <c r="Q59" s="4" t="n"/>
      <c r="R59" s="4" t="n"/>
      <c r="S59" s="4" t="n"/>
      <c r="T59" s="4" t="n"/>
      <c r="U59" s="4" t="n"/>
      <c r="V59" s="4" t="n"/>
      <c r="W59" s="8" t="n"/>
      <c r="X59" s="8" t="n"/>
      <c r="Y59" s="61">
        <f>IF($J59="","",IF(OR($W59="",$X59=""),"",IF($W59&gt;$X59,$P59&amp;" won",IF($X59&gt;$W59,$Q59&amp;" won","Match tied"))))</f>
        <v/>
      </c>
    </row>
    <row r="60">
      <c r="J60" s="5" t="n"/>
      <c r="K60" s="41" t="n"/>
      <c r="L60" s="4" t="n"/>
      <c r="M60" s="5" t="n"/>
      <c r="N60" s="4" t="n"/>
      <c r="O60" s="42" t="n"/>
      <c r="P60" s="4" t="n"/>
      <c r="Q60" s="4" t="n"/>
      <c r="R60" s="4" t="n"/>
      <c r="S60" s="4" t="n"/>
      <c r="T60" s="4" t="n"/>
      <c r="U60" s="4" t="n"/>
      <c r="V60" s="4" t="n"/>
      <c r="W60" s="8" t="n"/>
      <c r="X60" s="8" t="n"/>
      <c r="Y60" s="59">
        <f>IF($J60="","",IF(OR($W60="",$X60=""),"",IF($W60&gt;$X60,$P60&amp;" won",IF($X60&gt;$W60,$Q60&amp;" won","Match tied"))))</f>
        <v/>
      </c>
    </row>
    <row r="61">
      <c r="J61" s="5" t="n"/>
      <c r="K61" s="41" t="n"/>
      <c r="L61" s="4" t="n"/>
      <c r="M61" s="5" t="n"/>
      <c r="N61" s="4" t="n"/>
      <c r="O61" s="42" t="n"/>
      <c r="P61" s="4" t="n"/>
      <c r="Q61" s="4" t="n"/>
      <c r="R61" s="4" t="n"/>
      <c r="S61" s="4" t="n"/>
      <c r="T61" s="4" t="n"/>
      <c r="U61" s="4" t="n"/>
      <c r="V61" s="4" t="n"/>
      <c r="W61" s="8" t="n"/>
      <c r="X61" s="8" t="n"/>
      <c r="Y61" s="61">
        <f>IF($J61="","",IF(OR($W61="",$X61=""),"",IF($W61&gt;$X61,$P61&amp;" won",IF($X61&gt;$W61,$Q61&amp;" won","Match tied"))))</f>
        <v/>
      </c>
    </row>
    <row r="62">
      <c r="J62" s="5" t="n"/>
      <c r="K62" s="41" t="n"/>
      <c r="L62" s="4" t="n"/>
      <c r="M62" s="5" t="n"/>
      <c r="N62" s="4" t="n"/>
      <c r="O62" s="42" t="n"/>
      <c r="P62" s="4" t="n"/>
      <c r="Q62" s="4" t="n"/>
      <c r="R62" s="4" t="n"/>
      <c r="S62" s="4" t="n"/>
      <c r="T62" s="4" t="n"/>
      <c r="U62" s="4" t="n"/>
      <c r="V62" s="4" t="n"/>
      <c r="W62" s="8" t="n"/>
      <c r="X62" s="8" t="n"/>
      <c r="Y62" s="59">
        <f>IF($J62="","",IF(OR($W62="",$X62=""),"",IF($W62&gt;$X62,$P62&amp;" won",IF($X62&gt;$W62,$Q62&amp;" won","Match tied"))))</f>
        <v/>
      </c>
    </row>
    <row r="63">
      <c r="J63" s="5" t="n"/>
      <c r="K63" s="41" t="n"/>
      <c r="L63" s="4" t="n"/>
      <c r="M63" s="5" t="n"/>
      <c r="N63" s="4" t="n"/>
      <c r="O63" s="42" t="n"/>
      <c r="P63" s="4" t="n"/>
      <c r="Q63" s="4" t="n"/>
      <c r="R63" s="4" t="n"/>
      <c r="S63" s="4" t="n"/>
      <c r="T63" s="4" t="n"/>
      <c r="U63" s="4" t="n"/>
      <c r="V63" s="4" t="n"/>
      <c r="W63" s="8" t="n"/>
      <c r="X63" s="8" t="n"/>
      <c r="Y63" s="61">
        <f>IF($J63="","",IF(OR($W63="",$X63=""),"",IF($W63&gt;$X63,$P63&amp;" won",IF($X63&gt;$W63,$Q63&amp;" won","Match tied"))))</f>
        <v/>
      </c>
    </row>
    <row r="64">
      <c r="J64" s="5" t="n"/>
      <c r="K64" s="41" t="n"/>
      <c r="L64" s="4" t="n"/>
      <c r="M64" s="5" t="n"/>
      <c r="N64" s="4" t="n"/>
      <c r="O64" s="42" t="n"/>
      <c r="P64" s="4" t="n"/>
      <c r="Q64" s="4" t="n"/>
      <c r="R64" s="4" t="n"/>
      <c r="S64" s="4" t="n"/>
      <c r="T64" s="4" t="n"/>
      <c r="U64" s="4" t="n"/>
      <c r="V64" s="4" t="n"/>
      <c r="W64" s="8" t="n"/>
      <c r="X64" s="8" t="n"/>
      <c r="Y64" s="59">
        <f>IF($J64="","",IF(OR($W64="",$X64=""),"",IF($W64&gt;$X64,$P64&amp;" won",IF($X64&gt;$W64,$Q64&amp;" won","Match tied"))))</f>
        <v/>
      </c>
    </row>
    <row r="65">
      <c r="J65" s="5" t="n"/>
      <c r="K65" s="41" t="n"/>
      <c r="L65" s="4" t="n"/>
      <c r="M65" s="5" t="n"/>
      <c r="N65" s="4" t="n"/>
      <c r="O65" s="42" t="n"/>
      <c r="P65" s="4" t="n"/>
      <c r="Q65" s="4" t="n"/>
      <c r="R65" s="4" t="n"/>
      <c r="S65" s="4" t="n"/>
      <c r="T65" s="4" t="n"/>
      <c r="U65" s="4" t="n"/>
      <c r="V65" s="4" t="n"/>
      <c r="W65" s="8" t="n"/>
      <c r="X65" s="8" t="n"/>
      <c r="Y65" s="61">
        <f>IF($J65="","",IF(OR($W65="",$X65=""),"",IF($W65&gt;$X65,$P65&amp;" won",IF($X65&gt;$W65,$Q65&amp;" won","Match tied"))))</f>
        <v/>
      </c>
    </row>
    <row r="66">
      <c r="J66" s="5" t="n"/>
      <c r="K66" s="41" t="n"/>
      <c r="L66" s="4" t="n"/>
      <c r="M66" s="5" t="n"/>
      <c r="N66" s="4" t="n"/>
      <c r="O66" s="42" t="n"/>
      <c r="P66" s="4" t="n"/>
      <c r="Q66" s="4" t="n"/>
      <c r="R66" s="4" t="n"/>
      <c r="S66" s="4" t="n"/>
      <c r="T66" s="4" t="n"/>
      <c r="U66" s="4" t="n"/>
      <c r="V66" s="4" t="n"/>
      <c r="W66" s="8" t="n"/>
      <c r="X66" s="8" t="n"/>
      <c r="Y66" s="59">
        <f>IF($J66="","",IF(OR($W66="",$X66=""),"",IF($W66&gt;$X66,$P66&amp;" won",IF($X66&gt;$W66,$Q66&amp;" won","Match tied"))))</f>
        <v/>
      </c>
    </row>
    <row r="67">
      <c r="J67" s="5" t="n"/>
      <c r="K67" s="41" t="n"/>
      <c r="L67" s="4" t="n"/>
      <c r="M67" s="5" t="n"/>
      <c r="N67" s="4" t="n"/>
      <c r="O67" s="42" t="n"/>
      <c r="P67" s="4" t="n"/>
      <c r="Q67" s="4" t="n"/>
      <c r="R67" s="4" t="n"/>
      <c r="S67" s="4" t="n"/>
      <c r="T67" s="4" t="n"/>
      <c r="U67" s="4" t="n"/>
      <c r="V67" s="4" t="n"/>
      <c r="W67" s="8" t="n"/>
      <c r="X67" s="8" t="n"/>
      <c r="Y67" s="61">
        <f>IF($J67="","",IF(OR($W67="",$X67=""),"",IF($W67&gt;$X67,$P67&amp;" won",IF($X67&gt;$W67,$Q67&amp;" won","Match tied"))))</f>
        <v/>
      </c>
    </row>
    <row r="68">
      <c r="J68" s="5" t="n"/>
      <c r="K68" s="41" t="n"/>
      <c r="L68" s="4" t="n"/>
      <c r="M68" s="5" t="n"/>
      <c r="N68" s="4" t="n"/>
      <c r="O68" s="42" t="n"/>
      <c r="P68" s="4" t="n"/>
      <c r="Q68" s="4" t="n"/>
      <c r="R68" s="4" t="n"/>
      <c r="S68" s="4" t="n"/>
      <c r="T68" s="4" t="n"/>
      <c r="U68" s="4" t="n"/>
      <c r="V68" s="4" t="n"/>
      <c r="W68" s="8" t="n"/>
      <c r="X68" s="8" t="n"/>
      <c r="Y68" s="59">
        <f>IF($J68="","",IF(OR($W68="",$X68=""),"",IF($W68&gt;$X68,$P68&amp;" won",IF($X68&gt;$W68,$Q68&amp;" won","Match tied"))))</f>
        <v/>
      </c>
    </row>
    <row r="69">
      <c r="J69" s="5" t="n"/>
      <c r="K69" s="41" t="n"/>
      <c r="L69" s="4" t="n"/>
      <c r="M69" s="5" t="n"/>
      <c r="N69" s="4" t="n"/>
      <c r="O69" s="42" t="n"/>
      <c r="P69" s="4" t="n"/>
      <c r="Q69" s="4" t="n"/>
      <c r="R69" s="4" t="n"/>
      <c r="S69" s="4" t="n"/>
      <c r="T69" s="4" t="n"/>
      <c r="U69" s="4" t="n"/>
      <c r="V69" s="4" t="n"/>
      <c r="W69" s="8" t="n"/>
      <c r="X69" s="8" t="n"/>
      <c r="Y69" s="61">
        <f>IF($J69="","",IF(OR($W69="",$X69=""),"",IF($W69&gt;$X69,$P69&amp;" won",IF($X69&gt;$W69,$Q69&amp;" won","Match tied"))))</f>
        <v/>
      </c>
    </row>
    <row r="70">
      <c r="J70" s="5" t="n"/>
      <c r="K70" s="41" t="n"/>
      <c r="L70" s="4" t="n"/>
      <c r="M70" s="5" t="n"/>
      <c r="N70" s="4" t="n"/>
      <c r="O70" s="42" t="n"/>
      <c r="P70" s="4" t="n"/>
      <c r="Q70" s="4" t="n"/>
      <c r="R70" s="4" t="n"/>
      <c r="S70" s="4" t="n"/>
      <c r="T70" s="4" t="n"/>
      <c r="U70" s="4" t="n"/>
      <c r="V70" s="4" t="n"/>
      <c r="W70" s="8" t="n"/>
      <c r="X70" s="8" t="n"/>
      <c r="Y70" s="59">
        <f>IF($J70="","",IF(OR($W70="",$X70=""),"",IF($W70&gt;$X70,$P70&amp;" won",IF($X70&gt;$W70,$Q70&amp;" won","Match tied"))))</f>
        <v/>
      </c>
    </row>
    <row r="71">
      <c r="J71" s="5" t="n"/>
      <c r="K71" s="41" t="n"/>
      <c r="L71" s="4" t="n"/>
      <c r="M71" s="5" t="n"/>
      <c r="N71" s="4" t="n"/>
      <c r="O71" s="42" t="n"/>
      <c r="P71" s="4" t="n"/>
      <c r="Q71" s="4" t="n"/>
      <c r="R71" s="4" t="n"/>
      <c r="S71" s="4" t="n"/>
      <c r="T71" s="4" t="n"/>
      <c r="U71" s="4" t="n"/>
      <c r="V71" s="4" t="n"/>
      <c r="W71" s="8" t="n"/>
      <c r="X71" s="8" t="n"/>
      <c r="Y71" s="61">
        <f>IF($J71="","",IF(OR($W71="",$X71=""),"",IF($W71&gt;$X71,$P71&amp;" won",IF($X71&gt;$W71,$Q71&amp;" won","Match tied"))))</f>
        <v/>
      </c>
    </row>
    <row r="72">
      <c r="J72" s="5" t="n"/>
      <c r="K72" s="41" t="n"/>
      <c r="L72" s="4" t="n"/>
      <c r="M72" s="5" t="n"/>
      <c r="N72" s="4" t="n"/>
      <c r="O72" s="42" t="n"/>
      <c r="P72" s="4" t="n"/>
      <c r="Q72" s="4" t="n"/>
      <c r="R72" s="4" t="n"/>
      <c r="S72" s="4" t="n"/>
      <c r="T72" s="4" t="n"/>
      <c r="U72" s="4" t="n"/>
      <c r="V72" s="4" t="n"/>
      <c r="W72" s="8" t="n"/>
      <c r="X72" s="8" t="n"/>
      <c r="Y72" s="59">
        <f>IF($J72="","",IF(OR($W72="",$X72=""),"",IF($W72&gt;$X72,$P72&amp;" won",IF($X72&gt;$W72,$Q72&amp;" won","Match tied"))))</f>
        <v/>
      </c>
    </row>
    <row r="73">
      <c r="J73" s="5" t="n"/>
      <c r="K73" s="41" t="n"/>
      <c r="L73" s="4" t="n"/>
      <c r="M73" s="5" t="n"/>
      <c r="N73" s="4" t="n"/>
      <c r="O73" s="42" t="n"/>
      <c r="P73" s="4" t="n"/>
      <c r="Q73" s="4" t="n"/>
      <c r="R73" s="4" t="n"/>
      <c r="S73" s="4" t="n"/>
      <c r="T73" s="4" t="n"/>
      <c r="U73" s="4" t="n"/>
      <c r="V73" s="4" t="n"/>
      <c r="W73" s="8" t="n"/>
      <c r="X73" s="8" t="n"/>
      <c r="Y73" s="61">
        <f>IF($J73="","",IF(OR($W73="",$X73=""),"",IF($W73&gt;$X73,$P73&amp;" won",IF($X73&gt;$W73,$Q73&amp;" won","Match tied"))))</f>
        <v/>
      </c>
    </row>
    <row r="74">
      <c r="J74" s="5" t="n"/>
      <c r="K74" s="41" t="n"/>
      <c r="L74" s="4" t="n"/>
      <c r="M74" s="5" t="n"/>
      <c r="N74" s="4" t="n"/>
      <c r="O74" s="42" t="n"/>
      <c r="P74" s="4" t="n"/>
      <c r="Q74" s="4" t="n"/>
      <c r="R74" s="4" t="n"/>
      <c r="S74" s="4" t="n"/>
      <c r="T74" s="4" t="n"/>
      <c r="U74" s="4" t="n"/>
      <c r="V74" s="4" t="n"/>
      <c r="W74" s="8" t="n"/>
      <c r="X74" s="8" t="n"/>
      <c r="Y74" s="59">
        <f>IF($J74="","",IF(OR($W74="",$X74=""),"",IF($W74&gt;$X74,$P74&amp;" won",IF($X74&gt;$W74,$Q74&amp;" won","Match tied"))))</f>
        <v/>
      </c>
    </row>
    <row r="75">
      <c r="J75" s="5" t="n"/>
      <c r="K75" s="41" t="n"/>
      <c r="L75" s="4" t="n"/>
      <c r="M75" s="5" t="n"/>
      <c r="N75" s="4" t="n"/>
      <c r="O75" s="42" t="n"/>
      <c r="P75" s="4" t="n"/>
      <c r="Q75" s="4" t="n"/>
      <c r="R75" s="4" t="n"/>
      <c r="S75" s="4" t="n"/>
      <c r="T75" s="4" t="n"/>
      <c r="U75" s="4" t="n"/>
      <c r="V75" s="4" t="n"/>
      <c r="W75" s="8" t="n"/>
      <c r="X75" s="8" t="n"/>
      <c r="Y75" s="61">
        <f>IF($J75="","",IF(OR($W75="",$X75=""),"",IF($W75&gt;$X75,$P75&amp;" won",IF($X75&gt;$W75,$Q75&amp;" won","Match tied"))))</f>
        <v/>
      </c>
    </row>
    <row r="76">
      <c r="J76" s="5" t="n"/>
      <c r="K76" s="41" t="n"/>
      <c r="L76" s="4" t="n"/>
      <c r="M76" s="5" t="n"/>
      <c r="N76" s="4" t="n"/>
      <c r="O76" s="42" t="n"/>
      <c r="P76" s="4" t="n"/>
      <c r="Q76" s="4" t="n"/>
      <c r="R76" s="4" t="n"/>
      <c r="S76" s="4" t="n"/>
      <c r="T76" s="4" t="n"/>
      <c r="U76" s="4" t="n"/>
      <c r="V76" s="4" t="n"/>
      <c r="W76" s="8" t="n"/>
      <c r="X76" s="8" t="n"/>
      <c r="Y76" s="59">
        <f>IF($J76="","",IF(OR($W76="",$X76=""),"",IF($W76&gt;$X76,$P76&amp;" won",IF($X76&gt;$W76,$Q76&amp;" won","Match tied"))))</f>
        <v/>
      </c>
    </row>
    <row r="77">
      <c r="J77" s="5" t="n"/>
      <c r="K77" s="41" t="n"/>
      <c r="L77" s="4" t="n"/>
      <c r="M77" s="5" t="n"/>
      <c r="N77" s="4" t="n"/>
      <c r="O77" s="42" t="n"/>
      <c r="P77" s="4" t="n"/>
      <c r="Q77" s="4" t="n"/>
      <c r="R77" s="4" t="n"/>
      <c r="S77" s="4" t="n"/>
      <c r="T77" s="4" t="n"/>
      <c r="U77" s="4" t="n"/>
      <c r="V77" s="4" t="n"/>
      <c r="W77" s="8" t="n"/>
      <c r="X77" s="8" t="n"/>
      <c r="Y77" s="61">
        <f>IF($J77="","",IF(OR($W77="",$X77=""),"",IF($W77&gt;$X77,$P77&amp;" won",IF($X77&gt;$W77,$Q77&amp;" won","Match tied"))))</f>
        <v/>
      </c>
    </row>
    <row r="78">
      <c r="J78" s="5" t="n"/>
      <c r="K78" s="41" t="n"/>
      <c r="L78" s="4" t="n"/>
      <c r="M78" s="5" t="n"/>
      <c r="N78" s="4" t="n"/>
      <c r="O78" s="42" t="n"/>
      <c r="P78" s="4" t="n"/>
      <c r="Q78" s="4" t="n"/>
      <c r="R78" s="4" t="n"/>
      <c r="S78" s="4" t="n"/>
      <c r="T78" s="4" t="n"/>
      <c r="U78" s="4" t="n"/>
      <c r="V78" s="4" t="n"/>
      <c r="W78" s="8" t="n"/>
      <c r="X78" s="8" t="n"/>
      <c r="Y78" s="59">
        <f>IF($J78="","",IF(OR($W78="",$X78=""),"",IF($W78&gt;$X78,$P78&amp;" won",IF($X78&gt;$W78,$Q78&amp;" won","Match tied"))))</f>
        <v/>
      </c>
    </row>
    <row r="79">
      <c r="J79" s="5" t="n"/>
      <c r="K79" s="41" t="n"/>
      <c r="L79" s="4" t="n"/>
      <c r="M79" s="5" t="n"/>
      <c r="N79" s="4" t="n"/>
      <c r="O79" s="42" t="n"/>
      <c r="P79" s="4" t="n"/>
      <c r="Q79" s="4" t="n"/>
      <c r="R79" s="4" t="n"/>
      <c r="S79" s="4" t="n"/>
      <c r="T79" s="4" t="n"/>
      <c r="U79" s="4" t="n"/>
      <c r="V79" s="4" t="n"/>
      <c r="W79" s="8" t="n"/>
      <c r="X79" s="8" t="n"/>
      <c r="Y79" s="61">
        <f>IF($J79="","",IF(OR($W79="",$X79=""),"",IF($W79&gt;$X79,$P79&amp;" won",IF($X79&gt;$W79,$Q79&amp;" won","Match tied"))))</f>
        <v/>
      </c>
    </row>
    <row r="80">
      <c r="J80" s="5" t="n"/>
      <c r="K80" s="41" t="n"/>
      <c r="L80" s="4" t="n"/>
      <c r="M80" s="5" t="n"/>
      <c r="N80" s="4" t="n"/>
      <c r="O80" s="42" t="n"/>
      <c r="P80" s="4" t="n"/>
      <c r="Q80" s="4" t="n"/>
      <c r="R80" s="4" t="n"/>
      <c r="S80" s="4" t="n"/>
      <c r="T80" s="4" t="n"/>
      <c r="U80" s="4" t="n"/>
      <c r="V80" s="4" t="n"/>
      <c r="W80" s="8" t="n"/>
      <c r="X80" s="8" t="n"/>
      <c r="Y80" s="59">
        <f>IF($J80="","",IF(OR($W80="",$X80=""),"",IF($W80&gt;$X80,$P80&amp;" won",IF($X80&gt;$W80,$Q80&amp;" won","Match tied"))))</f>
        <v/>
      </c>
    </row>
    <row r="81">
      <c r="J81" s="5" t="n"/>
      <c r="K81" s="41" t="n"/>
      <c r="L81" s="4" t="n"/>
      <c r="M81" s="5" t="n"/>
      <c r="N81" s="4" t="n"/>
      <c r="O81" s="42" t="n"/>
      <c r="P81" s="4" t="n"/>
      <c r="Q81" s="4" t="n"/>
      <c r="R81" s="4" t="n"/>
      <c r="S81" s="4" t="n"/>
      <c r="T81" s="4" t="n"/>
      <c r="U81" s="4" t="n"/>
      <c r="V81" s="4" t="n"/>
      <c r="W81" s="8" t="n"/>
      <c r="X81" s="8" t="n"/>
      <c r="Y81" s="61">
        <f>IF($J81="","",IF(OR($W81="",$X81=""),"",IF($W81&gt;$X81,$P81&amp;" won",IF($X81&gt;$W81,$Q81&amp;" won","Match tied"))))</f>
        <v/>
      </c>
    </row>
    <row r="82">
      <c r="J82" s="5" t="n"/>
      <c r="K82" s="41" t="n"/>
      <c r="L82" s="4" t="n"/>
      <c r="M82" s="5" t="n"/>
      <c r="N82" s="4" t="n"/>
      <c r="O82" s="42" t="n"/>
      <c r="P82" s="4" t="n"/>
      <c r="Q82" s="4" t="n"/>
      <c r="R82" s="4" t="n"/>
      <c r="S82" s="4" t="n"/>
      <c r="T82" s="4" t="n"/>
      <c r="U82" s="4" t="n"/>
      <c r="V82" s="4" t="n"/>
      <c r="W82" s="8" t="n"/>
      <c r="X82" s="8" t="n"/>
      <c r="Y82" s="59">
        <f>IF($J82="","",IF(OR($W82="",$X82=""),"",IF($W82&gt;$X82,$P82&amp;" won",IF($X82&gt;$W82,$Q82&amp;" won","Match tied"))))</f>
        <v/>
      </c>
    </row>
    <row r="83">
      <c r="J83" s="5" t="n"/>
      <c r="K83" s="41" t="n"/>
      <c r="L83" s="4" t="n"/>
      <c r="M83" s="5" t="n"/>
      <c r="N83" s="4" t="n"/>
      <c r="O83" s="42" t="n"/>
      <c r="P83" s="4" t="n"/>
      <c r="Q83" s="4" t="n"/>
      <c r="R83" s="4" t="n"/>
      <c r="S83" s="4" t="n"/>
      <c r="T83" s="4" t="n"/>
      <c r="U83" s="4" t="n"/>
      <c r="V83" s="4" t="n"/>
      <c r="W83" s="8" t="n"/>
      <c r="X83" s="8" t="n"/>
      <c r="Y83" s="61">
        <f>IF($J83="","",IF(OR($W83="",$X83=""),"",IF($W83&gt;$X83,$P83&amp;" won",IF($X83&gt;$W83,$Q83&amp;" won","Match tied"))))</f>
        <v/>
      </c>
    </row>
    <row r="84">
      <c r="J84" s="5" t="n"/>
      <c r="K84" s="41" t="n"/>
      <c r="L84" s="4" t="n"/>
      <c r="M84" s="5" t="n"/>
      <c r="N84" s="4" t="n"/>
      <c r="O84" s="42" t="n"/>
      <c r="P84" s="4" t="n"/>
      <c r="Q84" s="4" t="n"/>
      <c r="R84" s="4" t="n"/>
      <c r="S84" s="4" t="n"/>
      <c r="T84" s="4" t="n"/>
      <c r="U84" s="4" t="n"/>
      <c r="V84" s="4" t="n"/>
      <c r="W84" s="8" t="n"/>
      <c r="X84" s="8" t="n"/>
      <c r="Y84" s="59">
        <f>IF($J84="","",IF(OR($W84="",$X84=""),"",IF($W84&gt;$X84,$P84&amp;" won",IF($X84&gt;$W84,$Q84&amp;" won","Match tied"))))</f>
        <v/>
      </c>
    </row>
    <row r="85">
      <c r="J85" s="5" t="n"/>
      <c r="K85" s="41" t="n"/>
      <c r="L85" s="4" t="n"/>
      <c r="M85" s="5" t="n"/>
      <c r="N85" s="4" t="n"/>
      <c r="O85" s="42" t="n"/>
      <c r="P85" s="4" t="n"/>
      <c r="Q85" s="4" t="n"/>
      <c r="R85" s="4" t="n"/>
      <c r="S85" s="4" t="n"/>
      <c r="T85" s="4" t="n"/>
      <c r="U85" s="4" t="n"/>
      <c r="V85" s="4" t="n"/>
      <c r="W85" s="8" t="n"/>
      <c r="X85" s="8" t="n"/>
      <c r="Y85" s="61">
        <f>IF($J85="","",IF(OR($W85="",$X85=""),"",IF($W85&gt;$X85,$P85&amp;" won",IF($X85&gt;$W85,$Q85&amp;" won","Match tied"))))</f>
        <v/>
      </c>
    </row>
    <row r="86">
      <c r="J86" s="5" t="n"/>
      <c r="K86" s="41" t="n"/>
      <c r="L86" s="4" t="n"/>
      <c r="M86" s="5" t="n"/>
      <c r="N86" s="4" t="n"/>
      <c r="O86" s="42" t="n"/>
      <c r="P86" s="4" t="n"/>
      <c r="Q86" s="4" t="n"/>
      <c r="R86" s="4" t="n"/>
      <c r="S86" s="4" t="n"/>
      <c r="T86" s="4" t="n"/>
      <c r="U86" s="4" t="n"/>
      <c r="V86" s="4" t="n"/>
      <c r="W86" s="8" t="n"/>
      <c r="X86" s="8" t="n"/>
      <c r="Y86" s="59">
        <f>IF($J86="","",IF(OR($W86="",$X86=""),"",IF($W86&gt;$X86,$P86&amp;" won",IF($X86&gt;$W86,$Q86&amp;" won","Match tied"))))</f>
        <v/>
      </c>
    </row>
    <row r="87">
      <c r="J87" s="5" t="n"/>
      <c r="K87" s="41" t="n"/>
      <c r="L87" s="4" t="n"/>
      <c r="M87" s="5" t="n"/>
      <c r="N87" s="4" t="n"/>
      <c r="O87" s="42" t="n"/>
      <c r="P87" s="4" t="n"/>
      <c r="Q87" s="4" t="n"/>
      <c r="R87" s="4" t="n"/>
      <c r="S87" s="4" t="n"/>
      <c r="T87" s="4" t="n"/>
      <c r="U87" s="4" t="n"/>
      <c r="V87" s="4" t="n"/>
      <c r="W87" s="8" t="n"/>
      <c r="X87" s="8" t="n"/>
      <c r="Y87" s="61">
        <f>IF($J87="","",IF(OR($W87="",$X87=""),"",IF($W87&gt;$X87,$P87&amp;" won",IF($X87&gt;$W87,$Q87&amp;" won","Match tied"))))</f>
        <v/>
      </c>
    </row>
    <row r="88">
      <c r="J88" s="5" t="n"/>
      <c r="K88" s="41" t="n"/>
      <c r="L88" s="4" t="n"/>
      <c r="M88" s="5" t="n"/>
      <c r="N88" s="4" t="n"/>
      <c r="O88" s="42" t="n"/>
      <c r="P88" s="4" t="n"/>
      <c r="Q88" s="4" t="n"/>
      <c r="R88" s="4" t="n"/>
      <c r="S88" s="4" t="n"/>
      <c r="T88" s="4" t="n"/>
      <c r="U88" s="4" t="n"/>
      <c r="V88" s="4" t="n"/>
      <c r="W88" s="8" t="n"/>
      <c r="X88" s="8" t="n"/>
      <c r="Y88" s="59">
        <f>IF($J88="","",IF(OR($W88="",$X88=""),"",IF($W88&gt;$X88,$P88&amp;" won",IF($X88&gt;$W88,$Q88&amp;" won","Match tied"))))</f>
        <v/>
      </c>
    </row>
    <row r="89">
      <c r="J89" s="5" t="n"/>
      <c r="K89" s="41" t="n"/>
      <c r="L89" s="4" t="n"/>
      <c r="M89" s="5" t="n"/>
      <c r="N89" s="4" t="n"/>
      <c r="O89" s="42" t="n"/>
      <c r="P89" s="4" t="n"/>
      <c r="Q89" s="4" t="n"/>
      <c r="R89" s="4" t="n"/>
      <c r="S89" s="4" t="n"/>
      <c r="T89" s="4" t="n"/>
      <c r="U89" s="4" t="n"/>
      <c r="V89" s="4" t="n"/>
      <c r="W89" s="8" t="n"/>
      <c r="X89" s="8" t="n"/>
      <c r="Y89" s="61">
        <f>IF($J89="","",IF(OR($W89="",$X89=""),"",IF($W89&gt;$X89,$P89&amp;" won",IF($X89&gt;$W89,$Q89&amp;" won","Match tied"))))</f>
        <v/>
      </c>
    </row>
    <row r="90">
      <c r="J90" s="5" t="n"/>
      <c r="K90" s="41" t="n"/>
      <c r="L90" s="4" t="n"/>
      <c r="M90" s="5" t="n"/>
      <c r="N90" s="4" t="n"/>
      <c r="O90" s="42" t="n"/>
      <c r="P90" s="4" t="n"/>
      <c r="Q90" s="4" t="n"/>
      <c r="R90" s="4" t="n"/>
      <c r="S90" s="4" t="n"/>
      <c r="T90" s="4" t="n"/>
      <c r="U90" s="4" t="n"/>
      <c r="V90" s="4" t="n"/>
      <c r="W90" s="8" t="n"/>
      <c r="X90" s="8" t="n"/>
      <c r="Y90" s="59">
        <f>IF($J90="","",IF(OR($W90="",$X90=""),"",IF($W90&gt;$X90,$P90&amp;" won",IF($X90&gt;$W90,$Q90&amp;" won","Match tied"))))</f>
        <v/>
      </c>
    </row>
    <row r="91">
      <c r="J91" s="5" t="n"/>
      <c r="K91" s="41" t="n"/>
      <c r="L91" s="4" t="n"/>
      <c r="M91" s="5" t="n"/>
      <c r="N91" s="4" t="n"/>
      <c r="O91" s="42" t="n"/>
      <c r="P91" s="4" t="n"/>
      <c r="Q91" s="4" t="n"/>
      <c r="R91" s="4" t="n"/>
      <c r="S91" s="4" t="n"/>
      <c r="T91" s="4" t="n"/>
      <c r="U91" s="4" t="n"/>
      <c r="V91" s="4" t="n"/>
      <c r="W91" s="8" t="n"/>
      <c r="X91" s="8" t="n"/>
      <c r="Y91" s="61">
        <f>IF($J91="","",IF(OR($W91="",$X91=""),"",IF($W91&gt;$X91,$P91&amp;" won",IF($X91&gt;$W91,$Q91&amp;" won","Match tied"))))</f>
        <v/>
      </c>
    </row>
    <row r="92">
      <c r="J92" s="5" t="n"/>
      <c r="K92" s="41" t="n"/>
      <c r="L92" s="4" t="n"/>
      <c r="M92" s="5" t="n"/>
      <c r="N92" s="4" t="n"/>
      <c r="O92" s="42" t="n"/>
      <c r="P92" s="4" t="n"/>
      <c r="Q92" s="4" t="n"/>
      <c r="R92" s="4" t="n"/>
      <c r="S92" s="4" t="n"/>
      <c r="T92" s="4" t="n"/>
      <c r="U92" s="4" t="n"/>
      <c r="V92" s="4" t="n"/>
      <c r="W92" s="8" t="n"/>
      <c r="X92" s="8" t="n"/>
      <c r="Y92" s="59">
        <f>IF($J92="","",IF(OR($W92="",$X92=""),"",IF($W92&gt;$X92,$P92&amp;" won",IF($X92&gt;$W92,$Q92&amp;" won","Match tied"))))</f>
        <v/>
      </c>
    </row>
    <row r="93">
      <c r="J93" s="5" t="n"/>
      <c r="K93" s="41" t="n"/>
      <c r="L93" s="4" t="n"/>
      <c r="M93" s="5" t="n"/>
      <c r="N93" s="4" t="n"/>
      <c r="O93" s="42" t="n"/>
      <c r="P93" s="4" t="n"/>
      <c r="Q93" s="4" t="n"/>
      <c r="R93" s="4" t="n"/>
      <c r="S93" s="4" t="n"/>
      <c r="T93" s="4" t="n"/>
      <c r="U93" s="4" t="n"/>
      <c r="V93" s="4" t="n"/>
      <c r="W93" s="8" t="n"/>
      <c r="X93" s="8" t="n"/>
      <c r="Y93" s="61">
        <f>IF($J93="","",IF(OR($W93="",$X93=""),"",IF($W93&gt;$X93,$P93&amp;" won",IF($X93&gt;$W93,$Q93&amp;" won","Match tied"))))</f>
        <v/>
      </c>
    </row>
    <row r="94">
      <c r="J94" s="5" t="n"/>
      <c r="K94" s="41" t="n"/>
      <c r="L94" s="4" t="n"/>
      <c r="M94" s="5" t="n"/>
      <c r="N94" s="4" t="n"/>
      <c r="O94" s="42" t="n"/>
      <c r="P94" s="4" t="n"/>
      <c r="Q94" s="4" t="n"/>
      <c r="R94" s="4" t="n"/>
      <c r="S94" s="4" t="n"/>
      <c r="T94" s="4" t="n"/>
      <c r="U94" s="4" t="n"/>
      <c r="V94" s="4" t="n"/>
      <c r="W94" s="8" t="n"/>
      <c r="X94" s="8" t="n"/>
      <c r="Y94" s="59">
        <f>IF($J94="","",IF(OR($W94="",$X94=""),"",IF($W94&gt;$X94,$P94&amp;" won",IF($X94&gt;$W94,$Q94&amp;" won","Match tied"))))</f>
        <v/>
      </c>
    </row>
    <row r="95">
      <c r="J95" s="5" t="n"/>
      <c r="K95" s="41" t="n"/>
      <c r="L95" s="4" t="n"/>
      <c r="M95" s="5" t="n"/>
      <c r="N95" s="4" t="n"/>
      <c r="O95" s="42" t="n"/>
      <c r="P95" s="4" t="n"/>
      <c r="Q95" s="4" t="n"/>
      <c r="R95" s="4" t="n"/>
      <c r="S95" s="4" t="n"/>
      <c r="T95" s="4" t="n"/>
      <c r="U95" s="4" t="n"/>
      <c r="V95" s="4" t="n"/>
      <c r="W95" s="8" t="n"/>
      <c r="X95" s="8" t="n"/>
      <c r="Y95" s="61">
        <f>IF($J95="","",IF(OR($W95="",$X95=""),"",IF($W95&gt;$X95,$P95&amp;" won",IF($X95&gt;$W95,$Q95&amp;" won","Match tied"))))</f>
        <v/>
      </c>
    </row>
    <row r="96">
      <c r="J96" s="5" t="n"/>
      <c r="K96" s="41" t="n"/>
      <c r="L96" s="4" t="n"/>
      <c r="M96" s="5" t="n"/>
      <c r="N96" s="4" t="n"/>
      <c r="O96" s="42" t="n"/>
      <c r="P96" s="4" t="n"/>
      <c r="Q96" s="4" t="n"/>
      <c r="R96" s="4" t="n"/>
      <c r="S96" s="4" t="n"/>
      <c r="T96" s="4" t="n"/>
      <c r="U96" s="4" t="n"/>
      <c r="V96" s="4" t="n"/>
      <c r="W96" s="8" t="n"/>
      <c r="X96" s="8" t="n"/>
      <c r="Y96" s="59">
        <f>IF($J96="","",IF(OR($W96="",$X96=""),"",IF($W96&gt;$X96,$P96&amp;" won",IF($X96&gt;$W96,$Q96&amp;" won","Match tied"))))</f>
        <v/>
      </c>
    </row>
    <row r="97">
      <c r="J97" s="5" t="n"/>
      <c r="K97" s="41" t="n"/>
      <c r="L97" s="4" t="n"/>
      <c r="M97" s="5" t="n"/>
      <c r="N97" s="4" t="n"/>
      <c r="O97" s="42" t="n"/>
      <c r="P97" s="4" t="n"/>
      <c r="Q97" s="4" t="n"/>
      <c r="R97" s="4" t="n"/>
      <c r="S97" s="4" t="n"/>
      <c r="T97" s="4" t="n"/>
      <c r="U97" s="4" t="n"/>
      <c r="V97" s="4" t="n"/>
      <c r="W97" s="8" t="n"/>
      <c r="X97" s="8" t="n"/>
      <c r="Y97" s="61">
        <f>IF($J97="","",IF(OR($W97="",$X97=""),"",IF($W97&gt;$X97,$P97&amp;" won",IF($X97&gt;$W97,$Q97&amp;" won","Match tied"))))</f>
        <v/>
      </c>
    </row>
    <row r="98">
      <c r="J98" s="5" t="n"/>
      <c r="K98" s="41" t="n"/>
      <c r="L98" s="4" t="n"/>
      <c r="M98" s="5" t="n"/>
      <c r="N98" s="4" t="n"/>
      <c r="O98" s="42" t="n"/>
      <c r="P98" s="4" t="n"/>
      <c r="Q98" s="4" t="n"/>
      <c r="R98" s="4" t="n"/>
      <c r="S98" s="4" t="n"/>
      <c r="T98" s="4" t="n"/>
      <c r="U98" s="4" t="n"/>
      <c r="V98" s="4" t="n"/>
      <c r="W98" s="8" t="n"/>
      <c r="X98" s="8" t="n"/>
      <c r="Y98" s="59">
        <f>IF($J98="","",IF(OR($W98="",$X98=""),"",IF($W98&gt;$X98,$P98&amp;" won",IF($X98&gt;$W98,$Q98&amp;" won","Match tied"))))</f>
        <v/>
      </c>
    </row>
    <row r="99">
      <c r="J99" s="5" t="n"/>
      <c r="K99" s="41" t="n"/>
      <c r="L99" s="4" t="n"/>
      <c r="M99" s="5" t="n"/>
      <c r="N99" s="4" t="n"/>
      <c r="O99" s="42" t="n"/>
      <c r="P99" s="4" t="n"/>
      <c r="Q99" s="4" t="n"/>
      <c r="R99" s="4" t="n"/>
      <c r="S99" s="4" t="n"/>
      <c r="T99" s="4" t="n"/>
      <c r="U99" s="4" t="n"/>
      <c r="V99" s="4" t="n"/>
      <c r="W99" s="8" t="n"/>
      <c r="X99" s="8" t="n"/>
      <c r="Y99" s="61">
        <f>IF($J99="","",IF(OR($W99="",$X99=""),"",IF($W99&gt;$X99,$P99&amp;" won",IF($X99&gt;$W99,$Q99&amp;" won","Match tied"))))</f>
        <v/>
      </c>
    </row>
    <row r="100">
      <c r="J100" s="5" t="n"/>
      <c r="K100" s="41" t="n"/>
      <c r="L100" s="4" t="n"/>
      <c r="M100" s="5" t="n"/>
      <c r="N100" s="4" t="n"/>
      <c r="O100" s="42" t="n"/>
      <c r="P100" s="4" t="n"/>
      <c r="Q100" s="4" t="n"/>
      <c r="R100" s="4" t="n"/>
      <c r="S100" s="4" t="n"/>
      <c r="T100" s="4" t="n"/>
      <c r="U100" s="4" t="n"/>
      <c r="V100" s="4" t="n"/>
      <c r="W100" s="8" t="n"/>
      <c r="X100" s="8" t="n"/>
      <c r="Y100" s="59">
        <f>IF($J100="","",IF(OR($W100="",$X100=""),"",IF($W100&gt;$X100,$P100&amp;" won",IF($X100&gt;$W100,$Q100&amp;" won","Match tied"))))</f>
        <v/>
      </c>
    </row>
    <row r="101">
      <c r="J101" s="5" t="n"/>
      <c r="K101" s="41" t="n"/>
      <c r="L101" s="4" t="n"/>
      <c r="M101" s="5" t="n"/>
      <c r="N101" s="4" t="n"/>
      <c r="O101" s="42" t="n"/>
      <c r="P101" s="4" t="n"/>
      <c r="Q101" s="4" t="n"/>
      <c r="R101" s="4" t="n"/>
      <c r="S101" s="4" t="n"/>
      <c r="T101" s="4" t="n"/>
      <c r="U101" s="4" t="n"/>
      <c r="V101" s="4" t="n"/>
      <c r="W101" s="8" t="n"/>
      <c r="X101" s="8" t="n"/>
      <c r="Y101" s="61">
        <f>IF($J101="","",IF(OR($W101="",$X101=""),"",IF($W101&gt;$X101,$P101&amp;" won",IF($X101&gt;$W101,$Q101&amp;" won","Match tied"))))</f>
        <v/>
      </c>
    </row>
    <row r="102">
      <c r="J102" s="5" t="n"/>
      <c r="K102" s="41" t="n"/>
      <c r="L102" s="4" t="n"/>
      <c r="M102" s="5" t="n"/>
      <c r="N102" s="4" t="n"/>
      <c r="O102" s="42" t="n"/>
      <c r="P102" s="4" t="n"/>
      <c r="Q102" s="4" t="n"/>
      <c r="R102" s="4" t="n"/>
      <c r="S102" s="4" t="n"/>
      <c r="T102" s="4" t="n"/>
      <c r="U102" s="4" t="n"/>
      <c r="V102" s="4" t="n"/>
      <c r="W102" s="8" t="n"/>
      <c r="X102" s="8" t="n"/>
      <c r="Y102" s="59">
        <f>IF($J102="","",IF(OR($W102="",$X102=""),"",IF($W102&gt;$X102,$P102&amp;" won",IF($X102&gt;$W102,$Q102&amp;" won","Match tied"))))</f>
        <v/>
      </c>
    </row>
    <row r="103">
      <c r="J103" s="5" t="n"/>
      <c r="K103" s="41" t="n"/>
      <c r="L103" s="4" t="n"/>
      <c r="M103" s="5" t="n"/>
      <c r="N103" s="4" t="n"/>
      <c r="O103" s="42" t="n"/>
      <c r="P103" s="4" t="n"/>
      <c r="Q103" s="4" t="n"/>
      <c r="R103" s="4" t="n"/>
      <c r="S103" s="4" t="n"/>
      <c r="T103" s="4" t="n"/>
      <c r="U103" s="4" t="n"/>
      <c r="V103" s="4" t="n"/>
      <c r="W103" s="8" t="n"/>
      <c r="X103" s="8" t="n"/>
      <c r="Y103" s="61">
        <f>IF($J103="","",IF(OR($W103="",$X103=""),"",IF($W103&gt;$X103,$P103&amp;" won",IF($X103&gt;$W103,$Q103&amp;" won","Match tied"))))</f>
        <v/>
      </c>
    </row>
  </sheetData>
  <mergeCells count="1">
    <mergeCell ref="A1:Y1"/>
  </mergeCells>
  <dataValidations count="4">
    <dataValidation sqref="B13" showErrorMessage="1" showInputMessage="1" allowBlank="1" type="list">
      <formula1>"Bat,Field"</formula1>
    </dataValidation>
    <dataValidation sqref="B16" showErrorMessage="1" showInputMessage="1" allowBlank="1" type="list">
      <formula1>"Scheduled,In progress,Completed,Abandoned"</formula1>
    </dataValidation>
    <dataValidation sqref="S4:S103" showErrorMessage="1" showInputMessage="1" allowBlank="1" type="list">
      <formula1>"Bat,Field"</formula1>
    </dataValidation>
    <dataValidation sqref="V4:V103" showErrorMessage="1" showInputMessage="1" allowBlank="1" type="list">
      <formula1>"Scheduled,In progress,Completed,Abandoned"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04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.48" customWidth="1" min="3" max="3"/>
    <col width="10" customWidth="1" min="4" max="4"/>
    <col width="12" customWidth="1" min="5" max="5"/>
    <col width="10" customWidth="1" min="6" max="6"/>
    <col width="10" customWidth="1" min="7" max="7"/>
    <col width="12" customWidth="1" min="8" max="8"/>
    <col width="20.16" customWidth="1" min="9" max="9"/>
    <col width="14" customWidth="1" min="10" max="10"/>
    <col width="15" customWidth="1" min="11" max="11"/>
    <col width="13.14" customWidth="1" min="12" max="12"/>
    <col width="14" customWidth="1" min="13" max="13"/>
    <col width="15" customWidth="1" min="14" max="14"/>
    <col width="18" customWidth="1" min="15" max="15"/>
    <col width="10" customWidth="1" min="16" max="16"/>
    <col width="10" customWidth="1" min="17" max="17"/>
    <col width="15" customWidth="1" min="18" max="18"/>
    <col width="10" customWidth="1" min="19" max="19"/>
    <col width="13" customWidth="1" min="20" max="20"/>
    <col width="10" customWidth="1" min="21" max="21"/>
    <col width="10" customWidth="1" min="22" max="22"/>
    <col width="11.58" customWidth="1" min="23" max="23"/>
    <col width="15" customWidth="1" min="24" max="24"/>
  </cols>
  <sheetData>
    <row r="1" ht="32" customHeight="1">
      <c r="A1" s="67" t="inlineStr">
        <is>
          <t>Player</t>
        </is>
      </c>
      <c r="B1" s="67" t="inlineStr">
        <is>
          <t>Team</t>
        </is>
      </c>
      <c r="C1" s="67" t="inlineStr">
        <is>
          <t>Batting Position</t>
        </is>
      </c>
      <c r="D1" s="67" t="inlineStr">
        <is>
          <t>Runs</t>
        </is>
      </c>
      <c r="E1" s="67" t="inlineStr">
        <is>
          <t>Balls Faced</t>
        </is>
      </c>
      <c r="F1" s="67" t="inlineStr">
        <is>
          <t>Fours</t>
        </is>
      </c>
      <c r="G1" s="67" t="inlineStr">
        <is>
          <t>Sixes</t>
        </is>
      </c>
      <c r="H1" s="67" t="inlineStr">
        <is>
          <t>Strike Rate</t>
        </is>
      </c>
      <c r="I1" s="67" t="inlineStr">
        <is>
          <t>Dismissed/Wickets Lost</t>
        </is>
      </c>
      <c r="J1" s="67" t="inlineStr">
        <is>
          <t>How Out</t>
        </is>
      </c>
      <c r="K1" s="67" t="inlineStr">
        <is>
          <t>Player of Match</t>
        </is>
      </c>
      <c r="L1" s="67" t="inlineStr">
        <is>
          <t>Boundary Runs</t>
        </is>
      </c>
      <c r="M1" s="67" t="inlineStr">
        <is>
          <t>Dismissal Flag</t>
        </is>
      </c>
      <c r="N1" s="67" t="inlineStr">
        <is>
          <t>Bowler</t>
        </is>
      </c>
      <c r="O1" s="67" t="inlineStr">
        <is>
          <t>Team</t>
        </is>
      </c>
      <c r="P1" s="67" t="inlineStr">
        <is>
          <t>Overs</t>
        </is>
      </c>
      <c r="Q1" s="67" t="inlineStr">
        <is>
          <t>Maidens</t>
        </is>
      </c>
      <c r="R1" s="67" t="inlineStr">
        <is>
          <t>Runs Conceded</t>
        </is>
      </c>
      <c r="S1" s="67" t="inlineStr">
        <is>
          <t>Wickets</t>
        </is>
      </c>
      <c r="T1" s="67" t="inlineStr">
        <is>
          <t>Economy Rate</t>
        </is>
      </c>
      <c r="U1" s="67" t="inlineStr">
        <is>
          <t>Wides</t>
        </is>
      </c>
      <c r="V1" s="67" t="inlineStr">
        <is>
          <t>No-Balls</t>
        </is>
      </c>
      <c r="W1" s="67" t="inlineStr">
        <is>
          <t>Legal Balls</t>
        </is>
      </c>
      <c r="X1" s="67" t="inlineStr">
        <is>
          <t>Bowling Impact</t>
        </is>
      </c>
    </row>
    <row r="2">
      <c r="A2" s="19" t="inlineStr">
        <is>
          <t>Jack</t>
        </is>
      </c>
      <c r="B2" s="19" t="inlineStr">
        <is>
          <t>Harbour Hitters</t>
        </is>
      </c>
      <c r="C2" s="5" t="n">
        <v>1</v>
      </c>
      <c r="D2" s="20" t="n">
        <v>31</v>
      </c>
      <c r="E2" s="20" t="n">
        <v>18</v>
      </c>
      <c r="F2" s="20" t="n">
        <v>4</v>
      </c>
      <c r="G2" s="20" t="n">
        <v>1</v>
      </c>
      <c r="H2" s="68" t="n">
        <v>1</v>
      </c>
      <c r="I2" s="20" t="inlineStr">
        <is>
          <t>Caught</t>
        </is>
      </c>
      <c r="J2" s="19" t="inlineStr">
        <is>
          <t>Yes</t>
        </is>
      </c>
      <c r="K2" s="19" t="n"/>
      <c r="L2" s="22">
        <f>IF($A2="","",$F2*4+$G2*6)</f>
        <v/>
      </c>
      <c r="M2" s="23">
        <f>IF($A2="","",IF($I2&gt;0,"Out","Not out"))</f>
        <v/>
      </c>
      <c r="N2" s="19" t="inlineStr">
        <is>
          <t>Jack</t>
        </is>
      </c>
      <c r="O2" s="19" t="inlineStr">
        <is>
          <t>Garden Strikers</t>
        </is>
      </c>
      <c r="P2" s="46" t="n">
        <v>1</v>
      </c>
      <c r="Q2" s="20" t="n">
        <v>0</v>
      </c>
      <c r="R2" s="20" t="n">
        <v>14</v>
      </c>
      <c r="S2" s="20" t="n">
        <v>1</v>
      </c>
      <c r="T2" s="68" t="n">
        <v>0</v>
      </c>
      <c r="U2" s="20" t="n">
        <v>0</v>
      </c>
      <c r="V2" s="20" t="n"/>
      <c r="W2" s="22">
        <f>IF($N2="","",MAX(0,INT($P2)*6+ROUND(MOD($P2,1)*10,0)-$U2-$V2))</f>
        <v/>
      </c>
      <c r="X2" s="23">
        <f>IF($N2="","",IF($S2&gt;=2,"Strong","Standard"))</f>
        <v/>
      </c>
    </row>
    <row r="3">
      <c r="A3" s="19" t="inlineStr">
        <is>
          <t>Olivia</t>
        </is>
      </c>
      <c r="B3" s="19" t="inlineStr">
        <is>
          <t>Harbour Hitters</t>
        </is>
      </c>
      <c r="C3" s="5" t="n">
        <v>2</v>
      </c>
      <c r="D3" s="20" t="n">
        <v>18</v>
      </c>
      <c r="E3" s="20" t="n">
        <v>14</v>
      </c>
      <c r="F3" s="20" t="n">
        <v>2</v>
      </c>
      <c r="G3" s="20" t="n">
        <v>0</v>
      </c>
      <c r="H3" s="69" t="n">
        <v>1</v>
      </c>
      <c r="I3" s="20" t="inlineStr">
        <is>
          <t>Bowled</t>
        </is>
      </c>
      <c r="J3" s="19" t="inlineStr">
        <is>
          <t>No</t>
        </is>
      </c>
      <c r="K3" s="19" t="n"/>
      <c r="L3" s="27">
        <f>IF($A3="","",$F3*4+$G3*6)</f>
        <v/>
      </c>
      <c r="M3" s="28">
        <f>IF($A3="","",IF($I3&gt;0,"Out","Not out"))</f>
        <v/>
      </c>
      <c r="N3" s="19" t="inlineStr">
        <is>
          <t>Olivia</t>
        </is>
      </c>
      <c r="O3" s="19" t="inlineStr">
        <is>
          <t>Garden Strikers</t>
        </is>
      </c>
      <c r="P3" s="46" t="n">
        <v>1</v>
      </c>
      <c r="Q3" s="20" t="n">
        <v>0</v>
      </c>
      <c r="R3" s="20" t="n">
        <v>8</v>
      </c>
      <c r="S3" s="20" t="n">
        <v>0</v>
      </c>
      <c r="T3" s="69" t="n">
        <v>0</v>
      </c>
      <c r="U3" s="20" t="n">
        <v>0</v>
      </c>
      <c r="V3" s="20" t="n"/>
      <c r="W3" s="27">
        <f>IF($N3="","",MAX(0,INT($P3)*6+ROUND(MOD($P3,1)*10,0)-$U3-$V3))</f>
        <v/>
      </c>
      <c r="X3" s="28">
        <f>IF($N3="","",IF($S3&gt;=2,"Strong","Standard"))</f>
        <v/>
      </c>
    </row>
    <row r="4">
      <c r="A4" s="19" t="inlineStr">
        <is>
          <t>Liam</t>
        </is>
      </c>
      <c r="B4" s="19" t="inlineStr">
        <is>
          <t>Harbour Hitters</t>
        </is>
      </c>
      <c r="C4" s="5" t="n">
        <v>3</v>
      </c>
      <c r="D4" s="20" t="n">
        <v>12</v>
      </c>
      <c r="E4" s="20" t="n">
        <v>10</v>
      </c>
      <c r="F4" s="20" t="n">
        <v>1</v>
      </c>
      <c r="G4" s="20" t="n">
        <v>0</v>
      </c>
      <c r="H4" s="68" t="n">
        <v>1</v>
      </c>
      <c r="I4" s="20" t="inlineStr">
        <is>
          <t>Run out</t>
        </is>
      </c>
      <c r="J4" s="19" t="inlineStr">
        <is>
          <t>No</t>
        </is>
      </c>
      <c r="K4" s="19" t="n"/>
      <c r="L4" s="22">
        <f>IF($A4="","",$F4*4+$G4*6)</f>
        <v/>
      </c>
      <c r="M4" s="23">
        <f>IF($A4="","",IF($I4&gt;0,"Out","Not out"))</f>
        <v/>
      </c>
      <c r="N4" s="19" t="inlineStr">
        <is>
          <t>Liam</t>
        </is>
      </c>
      <c r="O4" s="19" t="inlineStr">
        <is>
          <t>Garden Strikers</t>
        </is>
      </c>
      <c r="P4" s="46" t="n">
        <v>1</v>
      </c>
      <c r="Q4" s="20" t="n">
        <v>0</v>
      </c>
      <c r="R4" s="20" t="n">
        <v>10</v>
      </c>
      <c r="S4" s="20" t="n">
        <v>1</v>
      </c>
      <c r="T4" s="68" t="n">
        <v>0</v>
      </c>
      <c r="U4" s="20" t="n">
        <v>0</v>
      </c>
      <c r="V4" s="20" t="n"/>
      <c r="W4" s="22">
        <f>IF($N4="","",MAX(0,INT($P4)*6+ROUND(MOD($P4,1)*10,0)-$U4-$V4))</f>
        <v/>
      </c>
      <c r="X4" s="23">
        <f>IF($N4="","",IF($S4&gt;=2,"Strong","Standard"))</f>
        <v/>
      </c>
    </row>
    <row r="5">
      <c r="A5" s="19" t="inlineStr">
        <is>
          <t>Charlotte</t>
        </is>
      </c>
      <c r="B5" s="19" t="inlineStr">
        <is>
          <t>Harbour Hitters</t>
        </is>
      </c>
      <c r="C5" s="5" t="n">
        <v>4</v>
      </c>
      <c r="D5" s="20" t="n">
        <v>9</v>
      </c>
      <c r="E5" s="20" t="n">
        <v>8</v>
      </c>
      <c r="F5" s="20" t="n">
        <v>1</v>
      </c>
      <c r="G5" s="20" t="n">
        <v>0</v>
      </c>
      <c r="H5" s="69" t="n">
        <v>0</v>
      </c>
      <c r="I5" s="20" t="inlineStr">
        <is>
          <t>Not out</t>
        </is>
      </c>
      <c r="J5" s="19" t="inlineStr">
        <is>
          <t>No</t>
        </is>
      </c>
      <c r="K5" s="19" t="n"/>
      <c r="L5" s="27">
        <f>IF($A5="","",$F5*4+$G5*6)</f>
        <v/>
      </c>
      <c r="M5" s="28">
        <f>IF($A5="","",IF($I5&gt;0,"Out","Not out"))</f>
        <v/>
      </c>
      <c r="N5" s="19" t="inlineStr">
        <is>
          <t>Charlotte</t>
        </is>
      </c>
      <c r="O5" s="19" t="inlineStr">
        <is>
          <t>Garden Strikers</t>
        </is>
      </c>
      <c r="P5" s="46" t="n">
        <v>1</v>
      </c>
      <c r="Q5" s="20" t="n">
        <v>0</v>
      </c>
      <c r="R5" s="20" t="n">
        <v>13</v>
      </c>
      <c r="S5" s="20" t="n">
        <v>0</v>
      </c>
      <c r="T5" s="69" t="n">
        <v>0</v>
      </c>
      <c r="U5" s="20" t="n">
        <v>0</v>
      </c>
      <c r="V5" s="20" t="n"/>
      <c r="W5" s="27">
        <f>IF($N5="","",MAX(0,INT($P5)*6+ROUND(MOD($P5,1)*10,0)-$U5-$V5))</f>
        <v/>
      </c>
      <c r="X5" s="28">
        <f>IF($N5="","",IF($S5&gt;=2,"Strong","Standard"))</f>
        <v/>
      </c>
    </row>
    <row r="6">
      <c r="A6" s="19" t="inlineStr">
        <is>
          <t>Noah</t>
        </is>
      </c>
      <c r="B6" s="19" t="inlineStr">
        <is>
          <t>Harbour Hitters</t>
        </is>
      </c>
      <c r="C6" s="5" t="n">
        <v>5</v>
      </c>
      <c r="D6" s="20" t="n">
        <v>16</v>
      </c>
      <c r="E6" s="20" t="n">
        <v>11</v>
      </c>
      <c r="F6" s="20" t="n">
        <v>2</v>
      </c>
      <c r="G6" s="20" t="n">
        <v>0</v>
      </c>
      <c r="H6" s="68" t="n">
        <v>1</v>
      </c>
      <c r="I6" s="20" t="inlineStr">
        <is>
          <t>Caught</t>
        </is>
      </c>
      <c r="J6" s="19" t="inlineStr">
        <is>
          <t>No</t>
        </is>
      </c>
      <c r="K6" s="19" t="n"/>
      <c r="L6" s="22">
        <f>IF($A6="","",$F6*4+$G6*6)</f>
        <v/>
      </c>
      <c r="M6" s="23">
        <f>IF($A6="","",IF($I6&gt;0,"Out","Not out"))</f>
        <v/>
      </c>
      <c r="N6" s="19" t="inlineStr">
        <is>
          <t>Noah</t>
        </is>
      </c>
      <c r="O6" s="19" t="inlineStr">
        <is>
          <t>Garden Strikers</t>
        </is>
      </c>
      <c r="P6" s="46" t="n">
        <v>1</v>
      </c>
      <c r="Q6" s="20" t="n">
        <v>0</v>
      </c>
      <c r="R6" s="20" t="n">
        <v>9</v>
      </c>
      <c r="S6" s="20" t="n">
        <v>1</v>
      </c>
      <c r="T6" s="68" t="n">
        <v>0</v>
      </c>
      <c r="U6" s="20" t="n">
        <v>0</v>
      </c>
      <c r="V6" s="20" t="n"/>
      <c r="W6" s="22">
        <f>IF($N6="","",MAX(0,INT($P6)*6+ROUND(MOD($P6,1)*10,0)-$U6-$V6))</f>
        <v/>
      </c>
      <c r="X6" s="23">
        <f>IF($N6="","",IF($S6&gt;=2,"Strong","Standard"))</f>
        <v/>
      </c>
    </row>
    <row r="7">
      <c r="A7" s="19" t="inlineStr">
        <is>
          <t>Mia</t>
        </is>
      </c>
      <c r="B7" s="19" t="inlineStr">
        <is>
          <t>Harbour Hitters</t>
        </is>
      </c>
      <c r="C7" s="5" t="n">
        <v>6</v>
      </c>
      <c r="D7" s="20" t="n">
        <v>7</v>
      </c>
      <c r="E7" s="20" t="n">
        <v>7</v>
      </c>
      <c r="F7" s="20" t="n">
        <v>1</v>
      </c>
      <c r="G7" s="20" t="n">
        <v>0</v>
      </c>
      <c r="H7" s="69" t="n">
        <v>1</v>
      </c>
      <c r="I7" s="20" t="inlineStr">
        <is>
          <t>Stumped</t>
        </is>
      </c>
      <c r="J7" s="19" t="inlineStr">
        <is>
          <t>No</t>
        </is>
      </c>
      <c r="K7" s="19" t="n"/>
      <c r="L7" s="27">
        <f>IF($A7="","",$F7*4+$G7*6)</f>
        <v/>
      </c>
      <c r="M7" s="28">
        <f>IF($A7="","",IF($I7&gt;0,"Out","Not out"))</f>
        <v/>
      </c>
      <c r="N7" s="19" t="inlineStr">
        <is>
          <t>Mia</t>
        </is>
      </c>
      <c r="O7" s="19" t="inlineStr">
        <is>
          <t>Garden Strikers</t>
        </is>
      </c>
      <c r="P7" s="46" t="n">
        <v>1</v>
      </c>
      <c r="Q7" s="20" t="n">
        <v>0</v>
      </c>
      <c r="R7" s="20" t="n">
        <v>11</v>
      </c>
      <c r="S7" s="20" t="n">
        <v>1</v>
      </c>
      <c r="T7" s="69" t="n">
        <v>0</v>
      </c>
      <c r="U7" s="20" t="n">
        <v>0</v>
      </c>
      <c r="V7" s="20" t="n"/>
      <c r="W7" s="27">
        <f>IF($N7="","",MAX(0,INT($P7)*6+ROUND(MOD($P7,1)*10,0)-$U7-$V7))</f>
        <v/>
      </c>
      <c r="X7" s="28">
        <f>IF($N7="","",IF($S7&gt;=2,"Strong","Standard"))</f>
        <v/>
      </c>
    </row>
    <row r="8">
      <c r="A8" s="19" t="inlineStr">
        <is>
          <t>Ethan</t>
        </is>
      </c>
      <c r="B8" s="19" t="inlineStr">
        <is>
          <t>Harbour Hitters</t>
        </is>
      </c>
      <c r="C8" s="5" t="n">
        <v>7</v>
      </c>
      <c r="D8" s="20" t="n">
        <v>4</v>
      </c>
      <c r="E8" s="20" t="n">
        <v>5</v>
      </c>
      <c r="F8" s="20" t="n">
        <v>0</v>
      </c>
      <c r="G8" s="20" t="n">
        <v>0</v>
      </c>
      <c r="H8" s="68" t="n">
        <v>0</v>
      </c>
      <c r="I8" s="20" t="inlineStr">
        <is>
          <t>Not out</t>
        </is>
      </c>
      <c r="J8" s="19" t="inlineStr">
        <is>
          <t>No</t>
        </is>
      </c>
      <c r="K8" s="19" t="n"/>
      <c r="L8" s="22">
        <f>IF($A8="","",$F8*4+$G8*6)</f>
        <v/>
      </c>
      <c r="M8" s="23">
        <f>IF($A8="","",IF($I8&gt;0,"Out","Not out"))</f>
        <v/>
      </c>
      <c r="N8" s="19" t="inlineStr">
        <is>
          <t>Ethan</t>
        </is>
      </c>
      <c r="O8" s="19" t="inlineStr">
        <is>
          <t>Garden Strikers</t>
        </is>
      </c>
      <c r="P8" s="46" t="n">
        <v>1</v>
      </c>
      <c r="Q8" s="20" t="n">
        <v>0</v>
      </c>
      <c r="R8" s="20" t="n">
        <v>12</v>
      </c>
      <c r="S8" s="20" t="n">
        <v>0</v>
      </c>
      <c r="T8" s="68" t="n">
        <v>0</v>
      </c>
      <c r="U8" s="20" t="n">
        <v>0</v>
      </c>
      <c r="V8" s="20" t="n"/>
      <c r="W8" s="22">
        <f>IF($N8="","",MAX(0,INT($P8)*6+ROUND(MOD($P8,1)*10,0)-$U8-$V8))</f>
        <v/>
      </c>
      <c r="X8" s="23">
        <f>IF($N8="","",IF($S8&gt;=2,"Strong","Standard"))</f>
        <v/>
      </c>
    </row>
    <row r="9">
      <c r="A9" s="19" t="inlineStr">
        <is>
          <t>Ruby</t>
        </is>
      </c>
      <c r="B9" s="19" t="inlineStr">
        <is>
          <t>Harbour Hitters</t>
        </is>
      </c>
      <c r="C9" s="5" t="n">
        <v>8</v>
      </c>
      <c r="D9" s="20" t="n">
        <v>11</v>
      </c>
      <c r="E9" s="20" t="n">
        <v>6</v>
      </c>
      <c r="F9" s="20" t="n">
        <v>1</v>
      </c>
      <c r="G9" s="20" t="n">
        <v>1</v>
      </c>
      <c r="H9" s="69" t="n">
        <v>1</v>
      </c>
      <c r="I9" s="20" t="inlineStr">
        <is>
          <t>Caught</t>
        </is>
      </c>
      <c r="J9" s="19" t="inlineStr">
        <is>
          <t>No</t>
        </is>
      </c>
      <c r="K9" s="19" t="n"/>
      <c r="L9" s="27">
        <f>IF($A9="","",$F9*4+$G9*6)</f>
        <v/>
      </c>
      <c r="M9" s="28">
        <f>IF($A9="","",IF($I9&gt;0,"Out","Not out"))</f>
        <v/>
      </c>
      <c r="N9" s="19" t="inlineStr">
        <is>
          <t>Ruby</t>
        </is>
      </c>
      <c r="O9" s="19" t="inlineStr">
        <is>
          <t>Garden Strikers</t>
        </is>
      </c>
      <c r="P9" s="46" t="n">
        <v>1</v>
      </c>
      <c r="Q9" s="20" t="n">
        <v>0</v>
      </c>
      <c r="R9" s="20" t="n">
        <v>7</v>
      </c>
      <c r="S9" s="20" t="n">
        <v>1</v>
      </c>
      <c r="T9" s="69" t="n">
        <v>0</v>
      </c>
      <c r="U9" s="20" t="n">
        <v>0</v>
      </c>
      <c r="V9" s="20" t="n"/>
      <c r="W9" s="27">
        <f>IF($N9="","",MAX(0,INT($P9)*6+ROUND(MOD($P9,1)*10,0)-$U9-$V9))</f>
        <v/>
      </c>
      <c r="X9" s="28">
        <f>IF($N9="","",IF($S9&gt;=2,"Strong","Standard"))</f>
        <v/>
      </c>
    </row>
    <row r="10">
      <c r="A10" s="19" t="inlineStr">
        <is>
          <t>Cooper</t>
        </is>
      </c>
      <c r="B10" s="19" t="inlineStr">
        <is>
          <t>Harbour Hitters</t>
        </is>
      </c>
      <c r="C10" s="5" t="n">
        <v>9</v>
      </c>
      <c r="D10" s="20" t="n">
        <v>3</v>
      </c>
      <c r="E10" s="20" t="n">
        <v>4</v>
      </c>
      <c r="F10" s="20" t="n">
        <v>0</v>
      </c>
      <c r="G10" s="20" t="n">
        <v>0</v>
      </c>
      <c r="H10" s="68" t="n">
        <v>0</v>
      </c>
      <c r="I10" s="20" t="inlineStr">
        <is>
          <t>Not out</t>
        </is>
      </c>
      <c r="J10" s="19" t="inlineStr">
        <is>
          <t>No</t>
        </is>
      </c>
      <c r="K10" s="19" t="n"/>
      <c r="L10" s="22">
        <f>IF($A10="","",$F10*4+$G10*6)</f>
        <v/>
      </c>
      <c r="M10" s="23">
        <f>IF($A10="","",IF($I10&gt;0,"Out","Not out"))</f>
        <v/>
      </c>
      <c r="N10" s="19" t="inlineStr">
        <is>
          <t>Cooper</t>
        </is>
      </c>
      <c r="O10" s="19" t="inlineStr">
        <is>
          <t>Garden Strikers</t>
        </is>
      </c>
      <c r="P10" s="46" t="n">
        <v>1</v>
      </c>
      <c r="Q10" s="20" t="n">
        <v>0</v>
      </c>
      <c r="R10" s="20" t="n">
        <v>15</v>
      </c>
      <c r="S10" s="20" t="n">
        <v>0</v>
      </c>
      <c r="T10" s="68" t="n">
        <v>0</v>
      </c>
      <c r="U10" s="20" t="n">
        <v>0</v>
      </c>
      <c r="V10" s="20" t="n"/>
      <c r="W10" s="22">
        <f>IF($N10="","",MAX(0,INT($P10)*6+ROUND(MOD($P10,1)*10,0)-$U10-$V10))</f>
        <v/>
      </c>
      <c r="X10" s="23">
        <f>IF($N10="","",IF($S10&gt;=2,"Strong","Standard"))</f>
        <v/>
      </c>
    </row>
    <row r="11">
      <c r="A11" s="19" t="inlineStr">
        <is>
          <t>Isla</t>
        </is>
      </c>
      <c r="B11" s="19" t="inlineStr">
        <is>
          <t>Harbour Hitters</t>
        </is>
      </c>
      <c r="C11" s="5" t="n">
        <v>10</v>
      </c>
      <c r="D11" s="20" t="n">
        <v>2</v>
      </c>
      <c r="E11" s="20" t="n">
        <v>2</v>
      </c>
      <c r="F11" s="20" t="n">
        <v>0</v>
      </c>
      <c r="G11" s="20" t="n">
        <v>0</v>
      </c>
      <c r="H11" s="69" t="n">
        <v>0</v>
      </c>
      <c r="I11" s="20" t="inlineStr">
        <is>
          <t>Run out</t>
        </is>
      </c>
      <c r="J11" s="19" t="inlineStr">
        <is>
          <t>No</t>
        </is>
      </c>
      <c r="K11" s="19" t="n"/>
      <c r="L11" s="27">
        <f>IF($A11="","",$F11*4+$G11*6)</f>
        <v/>
      </c>
      <c r="M11" s="28">
        <f>IF($A11="","",IF($I11&gt;0,"Out","Not out"))</f>
        <v/>
      </c>
      <c r="N11" s="19" t="inlineStr">
        <is>
          <t>Isla</t>
        </is>
      </c>
      <c r="O11" s="19" t="inlineStr">
        <is>
          <t>Garden Strikers</t>
        </is>
      </c>
      <c r="P11" s="46" t="n">
        <v>1</v>
      </c>
      <c r="Q11" s="20" t="n">
        <v>0</v>
      </c>
      <c r="R11" s="20" t="n">
        <v>14</v>
      </c>
      <c r="S11" s="20" t="n">
        <v>1</v>
      </c>
      <c r="T11" s="69" t="n">
        <v>0</v>
      </c>
      <c r="U11" s="20" t="n">
        <v>0</v>
      </c>
      <c r="V11" s="20" t="n"/>
      <c r="W11" s="27">
        <f>IF($N11="","",MAX(0,INT($P11)*6+ROUND(MOD($P11,1)*10,0)-$U11-$V11))</f>
        <v/>
      </c>
      <c r="X11" s="28">
        <f>IF($N11="","",IF($S11&gt;=2,"Strong","Standard"))</f>
        <v/>
      </c>
    </row>
    <row r="12">
      <c r="A12" s="19" t="n"/>
      <c r="B12" s="19" t="n"/>
      <c r="C12" s="5" t="n"/>
      <c r="D12" s="20" t="n"/>
      <c r="E12" s="20" t="n"/>
      <c r="F12" s="20" t="n"/>
      <c r="G12" s="20" t="n"/>
      <c r="H12" s="68">
        <f>IF($A12="","",IFERROR($D12/$E12*100,0))</f>
        <v/>
      </c>
      <c r="I12" s="20" t="n"/>
      <c r="J12" s="19" t="n"/>
      <c r="K12" s="19" t="n"/>
      <c r="L12" s="22">
        <f>IF($A12="","",$F12*4+$G12*6)</f>
        <v/>
      </c>
      <c r="M12" s="23">
        <f>IF($A12="","",IF($I12&gt;0,"Out","Not out"))</f>
        <v/>
      </c>
      <c r="N12" s="19" t="n"/>
      <c r="O12" s="19" t="n"/>
      <c r="P12" s="46" t="n"/>
      <c r="Q12" s="20" t="n"/>
      <c r="R12" s="20" t="n"/>
      <c r="S12" s="20" t="n"/>
      <c r="T12" s="68">
        <f>IF($N12="","",IFERROR($R12/($W12/6),0))</f>
        <v/>
      </c>
      <c r="U12" s="20" t="n"/>
      <c r="V12" s="20" t="n"/>
      <c r="W12" s="22">
        <f>IF($N12="","",MAX(0,INT($P12)*6+ROUND(MOD($P12,1)*10,0)-$U12-$V12))</f>
        <v/>
      </c>
      <c r="X12" s="23">
        <f>IF($N12="","",IF($S12&gt;=2,"Strong","Standard"))</f>
        <v/>
      </c>
    </row>
    <row r="13">
      <c r="A13" s="19" t="n"/>
      <c r="B13" s="19" t="n"/>
      <c r="C13" s="5" t="n"/>
      <c r="D13" s="20" t="n"/>
      <c r="E13" s="20" t="n"/>
      <c r="F13" s="20" t="n"/>
      <c r="G13" s="20" t="n"/>
      <c r="H13" s="69">
        <f>IF($A13="","",IFERROR($D13/$E13*100,0))</f>
        <v/>
      </c>
      <c r="I13" s="20" t="n"/>
      <c r="J13" s="19" t="n"/>
      <c r="K13" s="19" t="n"/>
      <c r="L13" s="27">
        <f>IF($A13="","",$F13*4+$G13*6)</f>
        <v/>
      </c>
      <c r="M13" s="28">
        <f>IF($A13="","",IF($I13&gt;0,"Out","Not out"))</f>
        <v/>
      </c>
      <c r="N13" s="19" t="n"/>
      <c r="O13" s="19" t="n"/>
      <c r="P13" s="46" t="n"/>
      <c r="Q13" s="20" t="n"/>
      <c r="R13" s="20" t="n"/>
      <c r="S13" s="20" t="n"/>
      <c r="T13" s="69">
        <f>IF($N13="","",IFERROR($R13/($W13/6),0))</f>
        <v/>
      </c>
      <c r="U13" s="20" t="n"/>
      <c r="V13" s="20" t="n"/>
      <c r="W13" s="27">
        <f>IF($N13="","",MAX(0,INT($P13)*6+ROUND(MOD($P13,1)*10,0)-$U13-$V13))</f>
        <v/>
      </c>
      <c r="X13" s="28">
        <f>IF($N13="","",IF($S13&gt;=2,"Strong","Standard"))</f>
        <v/>
      </c>
    </row>
    <row r="14">
      <c r="A14" s="19" t="n"/>
      <c r="B14" s="19" t="n"/>
      <c r="C14" s="5" t="n"/>
      <c r="D14" s="20" t="n"/>
      <c r="E14" s="20" t="n"/>
      <c r="F14" s="20" t="n"/>
      <c r="G14" s="20" t="n"/>
      <c r="H14" s="68">
        <f>IF($A14="","",IFERROR($D14/$E14*100,0))</f>
        <v/>
      </c>
      <c r="I14" s="20" t="n"/>
      <c r="J14" s="19" t="n"/>
      <c r="K14" s="19" t="n"/>
      <c r="L14" s="22">
        <f>IF($A14="","",$F14*4+$G14*6)</f>
        <v/>
      </c>
      <c r="M14" s="23">
        <f>IF($A14="","",IF($I14&gt;0,"Out","Not out"))</f>
        <v/>
      </c>
      <c r="N14" s="19" t="n"/>
      <c r="O14" s="19" t="n"/>
      <c r="P14" s="46" t="n"/>
      <c r="Q14" s="20" t="n"/>
      <c r="R14" s="20" t="n"/>
      <c r="S14" s="20" t="n"/>
      <c r="T14" s="68">
        <f>IF($N14="","",IFERROR($R14/($W14/6),0))</f>
        <v/>
      </c>
      <c r="U14" s="20" t="n"/>
      <c r="V14" s="20" t="n"/>
      <c r="W14" s="22">
        <f>IF($N14="","",MAX(0,INT($P14)*6+ROUND(MOD($P14,1)*10,0)-$U14-$V14))</f>
        <v/>
      </c>
      <c r="X14" s="23">
        <f>IF($N14="","",IF($S14&gt;=2,"Strong","Standard"))</f>
        <v/>
      </c>
    </row>
    <row r="15">
      <c r="A15" s="19" t="n"/>
      <c r="B15" s="19" t="n"/>
      <c r="C15" s="5" t="n"/>
      <c r="D15" s="20" t="n"/>
      <c r="E15" s="20" t="n"/>
      <c r="F15" s="20" t="n"/>
      <c r="G15" s="20" t="n"/>
      <c r="H15" s="69">
        <f>IF($A15="","",IFERROR($D15/$E15*100,0))</f>
        <v/>
      </c>
      <c r="I15" s="20" t="n"/>
      <c r="J15" s="19" t="n"/>
      <c r="K15" s="19" t="n"/>
      <c r="L15" s="27">
        <f>IF($A15="","",$F15*4+$G15*6)</f>
        <v/>
      </c>
      <c r="M15" s="28">
        <f>IF($A15="","",IF($I15&gt;0,"Out","Not out"))</f>
        <v/>
      </c>
      <c r="N15" s="19" t="n"/>
      <c r="O15" s="19" t="n"/>
      <c r="P15" s="46" t="n"/>
      <c r="Q15" s="20" t="n"/>
      <c r="R15" s="20" t="n"/>
      <c r="S15" s="20" t="n"/>
      <c r="T15" s="69">
        <f>IF($N15="","",IFERROR($R15/($W15/6),0))</f>
        <v/>
      </c>
      <c r="U15" s="20" t="n"/>
      <c r="V15" s="20" t="n"/>
      <c r="W15" s="27">
        <f>IF($N15="","",MAX(0,INT($P15)*6+ROUND(MOD($P15,1)*10,0)-$U15-$V15))</f>
        <v/>
      </c>
      <c r="X15" s="28">
        <f>IF($N15="","",IF($S15&gt;=2,"Strong","Standard"))</f>
        <v/>
      </c>
    </row>
    <row r="16">
      <c r="A16" s="19" t="n"/>
      <c r="B16" s="19" t="n"/>
      <c r="C16" s="5" t="n"/>
      <c r="D16" s="20" t="n"/>
      <c r="E16" s="20" t="n"/>
      <c r="F16" s="20" t="n"/>
      <c r="G16" s="20" t="n"/>
      <c r="H16" s="68">
        <f>IF($A16="","",IFERROR($D16/$E16*100,0))</f>
        <v/>
      </c>
      <c r="I16" s="20" t="n"/>
      <c r="J16" s="19" t="n"/>
      <c r="K16" s="19" t="n"/>
      <c r="L16" s="22">
        <f>IF($A16="","",$F16*4+$G16*6)</f>
        <v/>
      </c>
      <c r="M16" s="23">
        <f>IF($A16="","",IF($I16&gt;0,"Out","Not out"))</f>
        <v/>
      </c>
      <c r="N16" s="19" t="n"/>
      <c r="O16" s="19" t="n"/>
      <c r="P16" s="46" t="n"/>
      <c r="Q16" s="20" t="n"/>
      <c r="R16" s="20" t="n"/>
      <c r="S16" s="20" t="n"/>
      <c r="T16" s="68">
        <f>IF($N16="","",IFERROR($R16/($W16/6),0))</f>
        <v/>
      </c>
      <c r="U16" s="20" t="n"/>
      <c r="V16" s="20" t="n"/>
      <c r="W16" s="22">
        <f>IF($N16="","",MAX(0,INT($P16)*6+ROUND(MOD($P16,1)*10,0)-$U16-$V16))</f>
        <v/>
      </c>
      <c r="X16" s="23">
        <f>IF($N16="","",IF($S16&gt;=2,"Strong","Standard"))</f>
        <v/>
      </c>
    </row>
    <row r="17">
      <c r="A17" s="19" t="n"/>
      <c r="B17" s="19" t="n"/>
      <c r="C17" s="5" t="n"/>
      <c r="D17" s="20" t="n"/>
      <c r="E17" s="20" t="n"/>
      <c r="F17" s="20" t="n"/>
      <c r="G17" s="20" t="n"/>
      <c r="H17" s="69">
        <f>IF($A17="","",IFERROR($D17/$E17*100,0))</f>
        <v/>
      </c>
      <c r="I17" s="20" t="n"/>
      <c r="J17" s="19" t="n"/>
      <c r="K17" s="19" t="n"/>
      <c r="L17" s="27">
        <f>IF($A17="","",$F17*4+$G17*6)</f>
        <v/>
      </c>
      <c r="M17" s="28">
        <f>IF($A17="","",IF($I17&gt;0,"Out","Not out"))</f>
        <v/>
      </c>
      <c r="N17" s="19" t="n"/>
      <c r="O17" s="19" t="n"/>
      <c r="P17" s="46" t="n"/>
      <c r="Q17" s="20" t="n"/>
      <c r="R17" s="20" t="n"/>
      <c r="S17" s="20" t="n"/>
      <c r="T17" s="69">
        <f>IF($N17="","",IFERROR($R17/($W17/6),0))</f>
        <v/>
      </c>
      <c r="U17" s="20" t="n"/>
      <c r="V17" s="20" t="n"/>
      <c r="W17" s="27">
        <f>IF($N17="","",MAX(0,INT($P17)*6+ROUND(MOD($P17,1)*10,0)-$U17-$V17))</f>
        <v/>
      </c>
      <c r="X17" s="28">
        <f>IF($N17="","",IF($S17&gt;=2,"Strong","Standard"))</f>
        <v/>
      </c>
    </row>
    <row r="18">
      <c r="A18" s="19" t="n"/>
      <c r="B18" s="19" t="n"/>
      <c r="C18" s="5" t="n"/>
      <c r="D18" s="20" t="n"/>
      <c r="E18" s="20" t="n"/>
      <c r="F18" s="20" t="n"/>
      <c r="G18" s="20" t="n"/>
      <c r="H18" s="68">
        <f>IF($A18="","",IFERROR($D18/$E18*100,0))</f>
        <v/>
      </c>
      <c r="I18" s="20" t="n"/>
      <c r="J18" s="19" t="n"/>
      <c r="K18" s="19" t="n"/>
      <c r="L18" s="22">
        <f>IF($A18="","",$F18*4+$G18*6)</f>
        <v/>
      </c>
      <c r="M18" s="23">
        <f>IF($A18="","",IF($I18&gt;0,"Out","Not out"))</f>
        <v/>
      </c>
      <c r="N18" s="19" t="n"/>
      <c r="O18" s="19" t="n"/>
      <c r="P18" s="46" t="n"/>
      <c r="Q18" s="20" t="n"/>
      <c r="R18" s="20" t="n"/>
      <c r="S18" s="20" t="n"/>
      <c r="T18" s="68">
        <f>IF($N18="","",IFERROR($R18/($W18/6),0))</f>
        <v/>
      </c>
      <c r="U18" s="20" t="n"/>
      <c r="V18" s="20" t="n"/>
      <c r="W18" s="22">
        <f>IF($N18="","",MAX(0,INT($P18)*6+ROUND(MOD($P18,1)*10,0)-$U18-$V18))</f>
        <v/>
      </c>
      <c r="X18" s="23">
        <f>IF($N18="","",IF($S18&gt;=2,"Strong","Standard"))</f>
        <v/>
      </c>
    </row>
    <row r="19">
      <c r="A19" s="19" t="n"/>
      <c r="B19" s="19" t="n"/>
      <c r="C19" s="5" t="n"/>
      <c r="D19" s="20" t="n"/>
      <c r="E19" s="20" t="n"/>
      <c r="F19" s="20" t="n"/>
      <c r="G19" s="20" t="n"/>
      <c r="H19" s="69">
        <f>IF($A19="","",IFERROR($D19/$E19*100,0))</f>
        <v/>
      </c>
      <c r="I19" s="20" t="n"/>
      <c r="J19" s="19" t="n"/>
      <c r="K19" s="19" t="n"/>
      <c r="L19" s="27">
        <f>IF($A19="","",$F19*4+$G19*6)</f>
        <v/>
      </c>
      <c r="M19" s="28">
        <f>IF($A19="","",IF($I19&gt;0,"Out","Not out"))</f>
        <v/>
      </c>
      <c r="N19" s="19" t="n"/>
      <c r="O19" s="19" t="n"/>
      <c r="P19" s="46" t="n"/>
      <c r="Q19" s="20" t="n"/>
      <c r="R19" s="20" t="n"/>
      <c r="S19" s="20" t="n"/>
      <c r="T19" s="69">
        <f>IF($N19="","",IFERROR($R19/($W19/6),0))</f>
        <v/>
      </c>
      <c r="U19" s="20" t="n"/>
      <c r="V19" s="20" t="n"/>
      <c r="W19" s="27">
        <f>IF($N19="","",MAX(0,INT($P19)*6+ROUND(MOD($P19,1)*10,0)-$U19-$V19))</f>
        <v/>
      </c>
      <c r="X19" s="28">
        <f>IF($N19="","",IF($S19&gt;=2,"Strong","Standard"))</f>
        <v/>
      </c>
    </row>
    <row r="20">
      <c r="A20" s="19" t="n"/>
      <c r="B20" s="19" t="n"/>
      <c r="C20" s="5" t="n"/>
      <c r="D20" s="20" t="n"/>
      <c r="E20" s="20" t="n"/>
      <c r="F20" s="20" t="n"/>
      <c r="G20" s="20" t="n"/>
      <c r="H20" s="68">
        <f>IF($A20="","",IFERROR($D20/$E20*100,0))</f>
        <v/>
      </c>
      <c r="I20" s="20" t="n"/>
      <c r="J20" s="19" t="n"/>
      <c r="K20" s="19" t="n"/>
      <c r="L20" s="22">
        <f>IF($A20="","",$F20*4+$G20*6)</f>
        <v/>
      </c>
      <c r="M20" s="23">
        <f>IF($A20="","",IF($I20&gt;0,"Out","Not out"))</f>
        <v/>
      </c>
      <c r="N20" s="19" t="n"/>
      <c r="O20" s="19" t="n"/>
      <c r="P20" s="46" t="n"/>
      <c r="Q20" s="20" t="n"/>
      <c r="R20" s="20" t="n"/>
      <c r="S20" s="20" t="n"/>
      <c r="T20" s="68">
        <f>IF($N20="","",IFERROR($R20/($W20/6),0))</f>
        <v/>
      </c>
      <c r="U20" s="20" t="n"/>
      <c r="V20" s="20" t="n"/>
      <c r="W20" s="22">
        <f>IF($N20="","",MAX(0,INT($P20)*6+ROUND(MOD($P20,1)*10,0)-$U20-$V20))</f>
        <v/>
      </c>
      <c r="X20" s="23">
        <f>IF($N20="","",IF($S20&gt;=2,"Strong","Standard"))</f>
        <v/>
      </c>
    </row>
    <row r="21">
      <c r="A21" s="19" t="n"/>
      <c r="B21" s="19" t="n"/>
      <c r="C21" s="5" t="n"/>
      <c r="D21" s="20" t="n"/>
      <c r="E21" s="20" t="n"/>
      <c r="F21" s="20" t="n"/>
      <c r="G21" s="20" t="n"/>
      <c r="H21" s="69">
        <f>IF($A21="","",IFERROR($D21/$E21*100,0))</f>
        <v/>
      </c>
      <c r="I21" s="20" t="n"/>
      <c r="J21" s="19" t="n"/>
      <c r="K21" s="19" t="n"/>
      <c r="L21" s="27">
        <f>IF($A21="","",$F21*4+$G21*6)</f>
        <v/>
      </c>
      <c r="M21" s="28">
        <f>IF($A21="","",IF($I21&gt;0,"Out","Not out"))</f>
        <v/>
      </c>
      <c r="N21" s="19" t="n"/>
      <c r="O21" s="19" t="n"/>
      <c r="P21" s="46" t="n"/>
      <c r="Q21" s="20" t="n"/>
      <c r="R21" s="20" t="n"/>
      <c r="S21" s="20" t="n"/>
      <c r="T21" s="69">
        <f>IF($N21="","",IFERROR($R21/($W21/6),0))</f>
        <v/>
      </c>
      <c r="U21" s="20" t="n"/>
      <c r="V21" s="20" t="n"/>
      <c r="W21" s="27">
        <f>IF($N21="","",MAX(0,INT($P21)*6+ROUND(MOD($P21,1)*10,0)-$U21-$V21))</f>
        <v/>
      </c>
      <c r="X21" s="28">
        <f>IF($N21="","",IF($S21&gt;=2,"Strong","Standard"))</f>
        <v/>
      </c>
    </row>
    <row r="22">
      <c r="A22" s="19" t="n"/>
      <c r="B22" s="19" t="n"/>
      <c r="C22" s="5" t="n"/>
      <c r="D22" s="20" t="n"/>
      <c r="E22" s="20" t="n"/>
      <c r="F22" s="20" t="n"/>
      <c r="G22" s="20" t="n"/>
      <c r="H22" s="68">
        <f>IF($A22="","",IFERROR($D22/$E22*100,0))</f>
        <v/>
      </c>
      <c r="I22" s="20" t="n"/>
      <c r="J22" s="19" t="n"/>
      <c r="K22" s="19" t="n"/>
      <c r="L22" s="22">
        <f>IF($A22="","",$F22*4+$G22*6)</f>
        <v/>
      </c>
      <c r="M22" s="23">
        <f>IF($A22="","",IF($I22&gt;0,"Out","Not out"))</f>
        <v/>
      </c>
      <c r="N22" s="19" t="n"/>
      <c r="O22" s="19" t="n"/>
      <c r="P22" s="46" t="n"/>
      <c r="Q22" s="20" t="n"/>
      <c r="R22" s="20" t="n"/>
      <c r="S22" s="20" t="n"/>
      <c r="T22" s="68">
        <f>IF($N22="","",IFERROR($R22/($W22/6),0))</f>
        <v/>
      </c>
      <c r="U22" s="20" t="n"/>
      <c r="V22" s="20" t="n"/>
      <c r="W22" s="22">
        <f>IF($N22="","",MAX(0,INT($P22)*6+ROUND(MOD($P22,1)*10,0)-$U22-$V22))</f>
        <v/>
      </c>
      <c r="X22" s="23">
        <f>IF($N22="","",IF($S22&gt;=2,"Strong","Standard"))</f>
        <v/>
      </c>
    </row>
    <row r="23">
      <c r="A23" s="19" t="n"/>
      <c r="B23" s="19" t="n"/>
      <c r="C23" s="5" t="n"/>
      <c r="D23" s="20" t="n"/>
      <c r="E23" s="20" t="n"/>
      <c r="F23" s="20" t="n"/>
      <c r="G23" s="20" t="n"/>
      <c r="H23" s="69">
        <f>IF($A23="","",IFERROR($D23/$E23*100,0))</f>
        <v/>
      </c>
      <c r="I23" s="20" t="n"/>
      <c r="J23" s="19" t="n"/>
      <c r="K23" s="19" t="n"/>
      <c r="L23" s="27">
        <f>IF($A23="","",$F23*4+$G23*6)</f>
        <v/>
      </c>
      <c r="M23" s="28">
        <f>IF($A23="","",IF($I23&gt;0,"Out","Not out"))</f>
        <v/>
      </c>
      <c r="N23" s="19" t="n"/>
      <c r="O23" s="19" t="n"/>
      <c r="P23" s="46" t="n"/>
      <c r="Q23" s="20" t="n"/>
      <c r="R23" s="20" t="n"/>
      <c r="S23" s="20" t="n"/>
      <c r="T23" s="69">
        <f>IF($N23="","",IFERROR($R23/($W23/6),0))</f>
        <v/>
      </c>
      <c r="U23" s="20" t="n"/>
      <c r="V23" s="20" t="n"/>
      <c r="W23" s="27">
        <f>IF($N23="","",MAX(0,INT($P23)*6+ROUND(MOD($P23,1)*10,0)-$U23-$V23))</f>
        <v/>
      </c>
      <c r="X23" s="28">
        <f>IF($N23="","",IF($S23&gt;=2,"Strong","Standard"))</f>
        <v/>
      </c>
    </row>
    <row r="24">
      <c r="A24" s="19" t="n"/>
      <c r="B24" s="19" t="n"/>
      <c r="C24" s="5" t="n"/>
      <c r="D24" s="20" t="n"/>
      <c r="E24" s="20" t="n"/>
      <c r="F24" s="20" t="n"/>
      <c r="G24" s="20" t="n"/>
      <c r="H24" s="68">
        <f>IF($A24="","",IFERROR($D24/$E24*100,0))</f>
        <v/>
      </c>
      <c r="I24" s="20" t="n"/>
      <c r="J24" s="19" t="n"/>
      <c r="K24" s="19" t="n"/>
      <c r="L24" s="22">
        <f>IF($A24="","",$F24*4+$G24*6)</f>
        <v/>
      </c>
      <c r="M24" s="23">
        <f>IF($A24="","",IF($I24&gt;0,"Out","Not out"))</f>
        <v/>
      </c>
      <c r="N24" s="19" t="n"/>
      <c r="O24" s="19" t="n"/>
      <c r="P24" s="46" t="n"/>
      <c r="Q24" s="20" t="n"/>
      <c r="R24" s="20" t="n"/>
      <c r="S24" s="20" t="n"/>
      <c r="T24" s="68">
        <f>IF($N24="","",IFERROR($R24/($W24/6),0))</f>
        <v/>
      </c>
      <c r="U24" s="20" t="n"/>
      <c r="V24" s="20" t="n"/>
      <c r="W24" s="22">
        <f>IF($N24="","",MAX(0,INT($P24)*6+ROUND(MOD($P24,1)*10,0)-$U24-$V24))</f>
        <v/>
      </c>
      <c r="X24" s="23">
        <f>IF($N24="","",IF($S24&gt;=2,"Strong","Standard"))</f>
        <v/>
      </c>
    </row>
    <row r="25">
      <c r="A25" s="19" t="n"/>
      <c r="B25" s="19" t="n"/>
      <c r="C25" s="5" t="n"/>
      <c r="D25" s="20" t="n"/>
      <c r="E25" s="20" t="n"/>
      <c r="F25" s="20" t="n"/>
      <c r="G25" s="20" t="n"/>
      <c r="H25" s="69">
        <f>IF($A25="","",IFERROR($D25/$E25*100,0))</f>
        <v/>
      </c>
      <c r="I25" s="20" t="n"/>
      <c r="J25" s="19" t="n"/>
      <c r="K25" s="19" t="n"/>
      <c r="L25" s="27">
        <f>IF($A25="","",$F25*4+$G25*6)</f>
        <v/>
      </c>
      <c r="M25" s="28">
        <f>IF($A25="","",IF($I25&gt;0,"Out","Not out"))</f>
        <v/>
      </c>
      <c r="N25" s="19" t="n"/>
      <c r="O25" s="19" t="n"/>
      <c r="P25" s="46" t="n"/>
      <c r="Q25" s="20" t="n"/>
      <c r="R25" s="20" t="n"/>
      <c r="S25" s="20" t="n"/>
      <c r="T25" s="69">
        <f>IF($N25="","",IFERROR($R25/($W25/6),0))</f>
        <v/>
      </c>
      <c r="U25" s="20" t="n"/>
      <c r="V25" s="20" t="n"/>
      <c r="W25" s="27">
        <f>IF($N25="","",MAX(0,INT($P25)*6+ROUND(MOD($P25,1)*10,0)-$U25-$V25))</f>
        <v/>
      </c>
      <c r="X25" s="28">
        <f>IF($N25="","",IF($S25&gt;=2,"Strong","Standard"))</f>
        <v/>
      </c>
    </row>
    <row r="26">
      <c r="A26" s="19" t="n"/>
      <c r="B26" s="19" t="n"/>
      <c r="C26" s="5" t="n"/>
      <c r="D26" s="20" t="n"/>
      <c r="E26" s="20" t="n"/>
      <c r="F26" s="20" t="n"/>
      <c r="G26" s="20" t="n"/>
      <c r="H26" s="68">
        <f>IF($A26="","",IFERROR($D26/$E26*100,0))</f>
        <v/>
      </c>
      <c r="I26" s="20" t="n"/>
      <c r="J26" s="19" t="n"/>
      <c r="K26" s="19" t="n"/>
      <c r="L26" s="22">
        <f>IF($A26="","",$F26*4+$G26*6)</f>
        <v/>
      </c>
      <c r="M26" s="23">
        <f>IF($A26="","",IF($I26&gt;0,"Out","Not out"))</f>
        <v/>
      </c>
      <c r="N26" s="19" t="n"/>
      <c r="O26" s="19" t="n"/>
      <c r="P26" s="46" t="n"/>
      <c r="Q26" s="20" t="n"/>
      <c r="R26" s="20" t="n"/>
      <c r="S26" s="20" t="n"/>
      <c r="T26" s="68">
        <f>IF($N26="","",IFERROR($R26/($W26/6),0))</f>
        <v/>
      </c>
      <c r="U26" s="20" t="n"/>
      <c r="V26" s="20" t="n"/>
      <c r="W26" s="22">
        <f>IF($N26="","",MAX(0,INT($P26)*6+ROUND(MOD($P26,1)*10,0)-$U26-$V26))</f>
        <v/>
      </c>
      <c r="X26" s="23">
        <f>IF($N26="","",IF($S26&gt;=2,"Strong","Standard"))</f>
        <v/>
      </c>
    </row>
    <row r="27">
      <c r="A27" s="19" t="n"/>
      <c r="B27" s="19" t="n"/>
      <c r="C27" s="5" t="n"/>
      <c r="D27" s="20" t="n"/>
      <c r="E27" s="20" t="n"/>
      <c r="F27" s="20" t="n"/>
      <c r="G27" s="20" t="n"/>
      <c r="H27" s="69">
        <f>IF($A27="","",IFERROR($D27/$E27*100,0))</f>
        <v/>
      </c>
      <c r="I27" s="20" t="n"/>
      <c r="J27" s="19" t="n"/>
      <c r="K27" s="19" t="n"/>
      <c r="L27" s="27">
        <f>IF($A27="","",$F27*4+$G27*6)</f>
        <v/>
      </c>
      <c r="M27" s="28">
        <f>IF($A27="","",IF($I27&gt;0,"Out","Not out"))</f>
        <v/>
      </c>
      <c r="N27" s="19" t="n"/>
      <c r="O27" s="19" t="n"/>
      <c r="P27" s="46" t="n"/>
      <c r="Q27" s="20" t="n"/>
      <c r="R27" s="20" t="n"/>
      <c r="S27" s="20" t="n"/>
      <c r="T27" s="69">
        <f>IF($N27="","",IFERROR($R27/($W27/6),0))</f>
        <v/>
      </c>
      <c r="U27" s="20" t="n"/>
      <c r="V27" s="20" t="n"/>
      <c r="W27" s="27">
        <f>IF($N27="","",MAX(0,INT($P27)*6+ROUND(MOD($P27,1)*10,0)-$U27-$V27))</f>
        <v/>
      </c>
      <c r="X27" s="28">
        <f>IF($N27="","",IF($S27&gt;=2,"Strong","Standard"))</f>
        <v/>
      </c>
    </row>
    <row r="28">
      <c r="A28" s="19" t="n"/>
      <c r="B28" s="19" t="n"/>
      <c r="C28" s="5" t="n"/>
      <c r="D28" s="20" t="n"/>
      <c r="E28" s="20" t="n"/>
      <c r="F28" s="20" t="n"/>
      <c r="G28" s="20" t="n"/>
      <c r="H28" s="68">
        <f>IF($A28="","",IFERROR($D28/$E28*100,0))</f>
        <v/>
      </c>
      <c r="I28" s="20" t="n"/>
      <c r="J28" s="19" t="n"/>
      <c r="K28" s="19" t="n"/>
      <c r="L28" s="22">
        <f>IF($A28="","",$F28*4+$G28*6)</f>
        <v/>
      </c>
      <c r="M28" s="23">
        <f>IF($A28="","",IF($I28&gt;0,"Out","Not out"))</f>
        <v/>
      </c>
      <c r="N28" s="19" t="n"/>
      <c r="O28" s="19" t="n"/>
      <c r="P28" s="46" t="n"/>
      <c r="Q28" s="20" t="n"/>
      <c r="R28" s="20" t="n"/>
      <c r="S28" s="20" t="n"/>
      <c r="T28" s="68">
        <f>IF($N28="","",IFERROR($R28/($W28/6),0))</f>
        <v/>
      </c>
      <c r="U28" s="20" t="n"/>
      <c r="V28" s="20" t="n"/>
      <c r="W28" s="22">
        <f>IF($N28="","",MAX(0,INT($P28)*6+ROUND(MOD($P28,1)*10,0)-$U28-$V28))</f>
        <v/>
      </c>
      <c r="X28" s="23">
        <f>IF($N28="","",IF($S28&gt;=2,"Strong","Standard"))</f>
        <v/>
      </c>
    </row>
    <row r="29">
      <c r="A29" s="19" t="n"/>
      <c r="B29" s="19" t="n"/>
      <c r="C29" s="5" t="n"/>
      <c r="D29" s="20" t="n"/>
      <c r="E29" s="20" t="n"/>
      <c r="F29" s="20" t="n"/>
      <c r="G29" s="20" t="n"/>
      <c r="H29" s="69">
        <f>IF($A29="","",IFERROR($D29/$E29*100,0))</f>
        <v/>
      </c>
      <c r="I29" s="20" t="n"/>
      <c r="J29" s="19" t="n"/>
      <c r="K29" s="19" t="n"/>
      <c r="L29" s="27">
        <f>IF($A29="","",$F29*4+$G29*6)</f>
        <v/>
      </c>
      <c r="M29" s="28">
        <f>IF($A29="","",IF($I29&gt;0,"Out","Not out"))</f>
        <v/>
      </c>
      <c r="N29" s="19" t="n"/>
      <c r="O29" s="19" t="n"/>
      <c r="P29" s="46" t="n"/>
      <c r="Q29" s="20" t="n"/>
      <c r="R29" s="20" t="n"/>
      <c r="S29" s="20" t="n"/>
      <c r="T29" s="69">
        <f>IF($N29="","",IFERROR($R29/($W29/6),0))</f>
        <v/>
      </c>
      <c r="U29" s="20" t="n"/>
      <c r="V29" s="20" t="n"/>
      <c r="W29" s="27">
        <f>IF($N29="","",MAX(0,INT($P29)*6+ROUND(MOD($P29,1)*10,0)-$U29-$V29))</f>
        <v/>
      </c>
      <c r="X29" s="28">
        <f>IF($N29="","",IF($S29&gt;=2,"Strong","Standard"))</f>
        <v/>
      </c>
    </row>
    <row r="30">
      <c r="A30" s="19" t="n"/>
      <c r="B30" s="19" t="n"/>
      <c r="C30" s="5" t="n"/>
      <c r="D30" s="20" t="n"/>
      <c r="E30" s="20" t="n"/>
      <c r="F30" s="20" t="n"/>
      <c r="G30" s="20" t="n"/>
      <c r="H30" s="68">
        <f>IF($A30="","",IFERROR($D30/$E30*100,0))</f>
        <v/>
      </c>
      <c r="I30" s="20" t="n"/>
      <c r="J30" s="19" t="n"/>
      <c r="K30" s="19" t="n"/>
      <c r="L30" s="22">
        <f>IF($A30="","",$F30*4+$G30*6)</f>
        <v/>
      </c>
      <c r="M30" s="23">
        <f>IF($A30="","",IF($I30&gt;0,"Out","Not out"))</f>
        <v/>
      </c>
      <c r="N30" s="19" t="n"/>
      <c r="O30" s="19" t="n"/>
      <c r="P30" s="46" t="n"/>
      <c r="Q30" s="20" t="n"/>
      <c r="R30" s="20" t="n"/>
      <c r="S30" s="20" t="n"/>
      <c r="T30" s="68">
        <f>IF($N30="","",IFERROR($R30/($W30/6),0))</f>
        <v/>
      </c>
      <c r="U30" s="20" t="n"/>
      <c r="V30" s="20" t="n"/>
      <c r="W30" s="22">
        <f>IF($N30="","",MAX(0,INT($P30)*6+ROUND(MOD($P30,1)*10,0)-$U30-$V30))</f>
        <v/>
      </c>
      <c r="X30" s="23">
        <f>IF($N30="","",IF($S30&gt;=2,"Strong","Standard"))</f>
        <v/>
      </c>
    </row>
    <row r="31">
      <c r="A31" s="19" t="n"/>
      <c r="B31" s="19" t="n"/>
      <c r="C31" s="5" t="n"/>
      <c r="D31" s="20" t="n"/>
      <c r="E31" s="20" t="n"/>
      <c r="F31" s="20" t="n"/>
      <c r="G31" s="20" t="n"/>
      <c r="H31" s="69">
        <f>IF($A31="","",IFERROR($D31/$E31*100,0))</f>
        <v/>
      </c>
      <c r="I31" s="20" t="n"/>
      <c r="J31" s="19" t="n"/>
      <c r="K31" s="19" t="n"/>
      <c r="L31" s="27">
        <f>IF($A31="","",$F31*4+$G31*6)</f>
        <v/>
      </c>
      <c r="M31" s="28">
        <f>IF($A31="","",IF($I31&gt;0,"Out","Not out"))</f>
        <v/>
      </c>
      <c r="N31" s="19" t="n"/>
      <c r="O31" s="19" t="n"/>
      <c r="P31" s="46" t="n"/>
      <c r="Q31" s="20" t="n"/>
      <c r="R31" s="20" t="n"/>
      <c r="S31" s="20" t="n"/>
      <c r="T31" s="69">
        <f>IF($N31="","",IFERROR($R31/($W31/6),0))</f>
        <v/>
      </c>
      <c r="U31" s="20" t="n"/>
      <c r="V31" s="20" t="n"/>
      <c r="W31" s="27">
        <f>IF($N31="","",MAX(0,INT($P31)*6+ROUND(MOD($P31,1)*10,0)-$U31-$V31))</f>
        <v/>
      </c>
      <c r="X31" s="28">
        <f>IF($N31="","",IF($S31&gt;=2,"Strong","Standard"))</f>
        <v/>
      </c>
    </row>
    <row r="32">
      <c r="A32" s="19" t="n"/>
      <c r="B32" s="19" t="n"/>
      <c r="C32" s="5" t="n"/>
      <c r="D32" s="20" t="n"/>
      <c r="E32" s="20" t="n"/>
      <c r="F32" s="20" t="n"/>
      <c r="G32" s="20" t="n"/>
      <c r="H32" s="68">
        <f>IF($A32="","",IFERROR($D32/$E32*100,0))</f>
        <v/>
      </c>
      <c r="I32" s="20" t="n"/>
      <c r="J32" s="19" t="n"/>
      <c r="K32" s="19" t="n"/>
      <c r="L32" s="22">
        <f>IF($A32="","",$F32*4+$G32*6)</f>
        <v/>
      </c>
      <c r="M32" s="23">
        <f>IF($A32="","",IF($I32&gt;0,"Out","Not out"))</f>
        <v/>
      </c>
      <c r="N32" s="19" t="n"/>
      <c r="O32" s="19" t="n"/>
      <c r="P32" s="46" t="n"/>
      <c r="Q32" s="20" t="n"/>
      <c r="R32" s="20" t="n"/>
      <c r="S32" s="20" t="n"/>
      <c r="T32" s="68">
        <f>IF($N32="","",IFERROR($R32/($W32/6),0))</f>
        <v/>
      </c>
      <c r="U32" s="20" t="n"/>
      <c r="V32" s="20" t="n"/>
      <c r="W32" s="22">
        <f>IF($N32="","",MAX(0,INT($P32)*6+ROUND(MOD($P32,1)*10,0)-$U32-$V32))</f>
        <v/>
      </c>
      <c r="X32" s="23">
        <f>IF($N32="","",IF($S32&gt;=2,"Strong","Standard"))</f>
        <v/>
      </c>
    </row>
    <row r="33">
      <c r="A33" s="19" t="n"/>
      <c r="B33" s="19" t="n"/>
      <c r="C33" s="5" t="n"/>
      <c r="D33" s="20" t="n"/>
      <c r="E33" s="20" t="n"/>
      <c r="F33" s="20" t="n"/>
      <c r="G33" s="20" t="n"/>
      <c r="H33" s="69">
        <f>IF($A33="","",IFERROR($D33/$E33*100,0))</f>
        <v/>
      </c>
      <c r="I33" s="20" t="n"/>
      <c r="J33" s="19" t="n"/>
      <c r="K33" s="19" t="n"/>
      <c r="L33" s="27">
        <f>IF($A33="","",$F33*4+$G33*6)</f>
        <v/>
      </c>
      <c r="M33" s="28">
        <f>IF($A33="","",IF($I33&gt;0,"Out","Not out"))</f>
        <v/>
      </c>
      <c r="N33" s="19" t="n"/>
      <c r="O33" s="19" t="n"/>
      <c r="P33" s="46" t="n"/>
      <c r="Q33" s="20" t="n"/>
      <c r="R33" s="20" t="n"/>
      <c r="S33" s="20" t="n"/>
      <c r="T33" s="69">
        <f>IF($N33="","",IFERROR($R33/($W33/6),0))</f>
        <v/>
      </c>
      <c r="U33" s="20" t="n"/>
      <c r="V33" s="20" t="n"/>
      <c r="W33" s="27">
        <f>IF($N33="","",MAX(0,INT($P33)*6+ROUND(MOD($P33,1)*10,0)-$U33-$V33))</f>
        <v/>
      </c>
      <c r="X33" s="28">
        <f>IF($N33="","",IF($S33&gt;=2,"Strong","Standard"))</f>
        <v/>
      </c>
    </row>
    <row r="34">
      <c r="A34" s="19" t="n"/>
      <c r="B34" s="19" t="n"/>
      <c r="C34" s="5" t="n"/>
      <c r="D34" s="20" t="n"/>
      <c r="E34" s="20" t="n"/>
      <c r="F34" s="20" t="n"/>
      <c r="G34" s="20" t="n"/>
      <c r="H34" s="68">
        <f>IF($A34="","",IFERROR($D34/$E34*100,0))</f>
        <v/>
      </c>
      <c r="I34" s="20" t="n"/>
      <c r="J34" s="19" t="n"/>
      <c r="K34" s="19" t="n"/>
      <c r="L34" s="22">
        <f>IF($A34="","",$F34*4+$G34*6)</f>
        <v/>
      </c>
      <c r="M34" s="23">
        <f>IF($A34="","",IF($I34&gt;0,"Out","Not out"))</f>
        <v/>
      </c>
      <c r="N34" s="19" t="n"/>
      <c r="O34" s="19" t="n"/>
      <c r="P34" s="46" t="n"/>
      <c r="Q34" s="20" t="n"/>
      <c r="R34" s="20" t="n"/>
      <c r="S34" s="20" t="n"/>
      <c r="T34" s="68">
        <f>IF($N34="","",IFERROR($R34/($W34/6),0))</f>
        <v/>
      </c>
      <c r="U34" s="20" t="n"/>
      <c r="V34" s="20" t="n"/>
      <c r="W34" s="22">
        <f>IF($N34="","",MAX(0,INT($P34)*6+ROUND(MOD($P34,1)*10,0)-$U34-$V34))</f>
        <v/>
      </c>
      <c r="X34" s="23">
        <f>IF($N34="","",IF($S34&gt;=2,"Strong","Standard"))</f>
        <v/>
      </c>
    </row>
    <row r="35">
      <c r="A35" s="19" t="n"/>
      <c r="B35" s="19" t="n"/>
      <c r="C35" s="5" t="n"/>
      <c r="D35" s="20" t="n"/>
      <c r="E35" s="20" t="n"/>
      <c r="F35" s="20" t="n"/>
      <c r="G35" s="20" t="n"/>
      <c r="H35" s="69">
        <f>IF($A35="","",IFERROR($D35/$E35*100,0))</f>
        <v/>
      </c>
      <c r="I35" s="20" t="n"/>
      <c r="J35" s="19" t="n"/>
      <c r="K35" s="19" t="n"/>
      <c r="L35" s="27">
        <f>IF($A35="","",$F35*4+$G35*6)</f>
        <v/>
      </c>
      <c r="M35" s="28">
        <f>IF($A35="","",IF($I35&gt;0,"Out","Not out"))</f>
        <v/>
      </c>
      <c r="N35" s="19" t="n"/>
      <c r="O35" s="19" t="n"/>
      <c r="P35" s="46" t="n"/>
      <c r="Q35" s="20" t="n"/>
      <c r="R35" s="20" t="n"/>
      <c r="S35" s="20" t="n"/>
      <c r="T35" s="69">
        <f>IF($N35="","",IFERROR($R35/($W35/6),0))</f>
        <v/>
      </c>
      <c r="U35" s="20" t="n"/>
      <c r="V35" s="20" t="n"/>
      <c r="W35" s="27">
        <f>IF($N35="","",MAX(0,INT($P35)*6+ROUND(MOD($P35,1)*10,0)-$U35-$V35))</f>
        <v/>
      </c>
      <c r="X35" s="28">
        <f>IF($N35="","",IF($S35&gt;=2,"Strong","Standard"))</f>
        <v/>
      </c>
    </row>
    <row r="36">
      <c r="A36" s="19" t="n"/>
      <c r="B36" s="19" t="n"/>
      <c r="C36" s="5" t="n"/>
      <c r="D36" s="20" t="n"/>
      <c r="E36" s="20" t="n"/>
      <c r="F36" s="20" t="n"/>
      <c r="G36" s="20" t="n"/>
      <c r="H36" s="68">
        <f>IF($A36="","",IFERROR($D36/$E36*100,0))</f>
        <v/>
      </c>
      <c r="I36" s="20" t="n"/>
      <c r="J36" s="19" t="n"/>
      <c r="K36" s="19" t="n"/>
      <c r="L36" s="22">
        <f>IF($A36="","",$F36*4+$G36*6)</f>
        <v/>
      </c>
      <c r="M36" s="23">
        <f>IF($A36="","",IF($I36&gt;0,"Out","Not out"))</f>
        <v/>
      </c>
      <c r="N36" s="19" t="n"/>
      <c r="O36" s="19" t="n"/>
      <c r="P36" s="46" t="n"/>
      <c r="Q36" s="20" t="n"/>
      <c r="R36" s="20" t="n"/>
      <c r="S36" s="20" t="n"/>
      <c r="T36" s="68">
        <f>IF($N36="","",IFERROR($R36/($W36/6),0))</f>
        <v/>
      </c>
      <c r="U36" s="20" t="n"/>
      <c r="V36" s="20" t="n"/>
      <c r="W36" s="22">
        <f>IF($N36="","",MAX(0,INT($P36)*6+ROUND(MOD($P36,1)*10,0)-$U36-$V36))</f>
        <v/>
      </c>
      <c r="X36" s="23">
        <f>IF($N36="","",IF($S36&gt;=2,"Strong","Standard"))</f>
        <v/>
      </c>
    </row>
    <row r="37">
      <c r="A37" s="19" t="n"/>
      <c r="B37" s="19" t="n"/>
      <c r="C37" s="5" t="n"/>
      <c r="D37" s="20" t="n"/>
      <c r="E37" s="20" t="n"/>
      <c r="F37" s="20" t="n"/>
      <c r="G37" s="20" t="n"/>
      <c r="H37" s="69">
        <f>IF($A37="","",IFERROR($D37/$E37*100,0))</f>
        <v/>
      </c>
      <c r="I37" s="20" t="n"/>
      <c r="J37" s="19" t="n"/>
      <c r="K37" s="19" t="n"/>
      <c r="L37" s="27">
        <f>IF($A37="","",$F37*4+$G37*6)</f>
        <v/>
      </c>
      <c r="M37" s="28">
        <f>IF($A37="","",IF($I37&gt;0,"Out","Not out"))</f>
        <v/>
      </c>
      <c r="N37" s="19" t="n"/>
      <c r="O37" s="19" t="n"/>
      <c r="P37" s="46" t="n"/>
      <c r="Q37" s="20" t="n"/>
      <c r="R37" s="20" t="n"/>
      <c r="S37" s="20" t="n"/>
      <c r="T37" s="69">
        <f>IF($N37="","",IFERROR($R37/($W37/6),0))</f>
        <v/>
      </c>
      <c r="U37" s="20" t="n"/>
      <c r="V37" s="20" t="n"/>
      <c r="W37" s="27">
        <f>IF($N37="","",MAX(0,INT($P37)*6+ROUND(MOD($P37,1)*10,0)-$U37-$V37))</f>
        <v/>
      </c>
      <c r="X37" s="28">
        <f>IF($N37="","",IF($S37&gt;=2,"Strong","Standard"))</f>
        <v/>
      </c>
    </row>
    <row r="38">
      <c r="A38" s="19" t="n"/>
      <c r="B38" s="19" t="n"/>
      <c r="C38" s="5" t="n"/>
      <c r="D38" s="20" t="n"/>
      <c r="E38" s="20" t="n"/>
      <c r="F38" s="20" t="n"/>
      <c r="G38" s="20" t="n"/>
      <c r="H38" s="68">
        <f>IF($A38="","",IFERROR($D38/$E38*100,0))</f>
        <v/>
      </c>
      <c r="I38" s="20" t="n"/>
      <c r="J38" s="19" t="n"/>
      <c r="K38" s="19" t="n"/>
      <c r="L38" s="22">
        <f>IF($A38="","",$F38*4+$G38*6)</f>
        <v/>
      </c>
      <c r="M38" s="23">
        <f>IF($A38="","",IF($I38&gt;0,"Out","Not out"))</f>
        <v/>
      </c>
      <c r="N38" s="19" t="n"/>
      <c r="O38" s="19" t="n"/>
      <c r="P38" s="46" t="n"/>
      <c r="Q38" s="20" t="n"/>
      <c r="R38" s="20" t="n"/>
      <c r="S38" s="20" t="n"/>
      <c r="T38" s="68">
        <f>IF($N38="","",IFERROR($R38/($W38/6),0))</f>
        <v/>
      </c>
      <c r="U38" s="20" t="n"/>
      <c r="V38" s="20" t="n"/>
      <c r="W38" s="22">
        <f>IF($N38="","",MAX(0,INT($P38)*6+ROUND(MOD($P38,1)*10,0)-$U38-$V38))</f>
        <v/>
      </c>
      <c r="X38" s="23">
        <f>IF($N38="","",IF($S38&gt;=2,"Strong","Standard"))</f>
        <v/>
      </c>
    </row>
    <row r="39">
      <c r="A39" s="19" t="n"/>
      <c r="B39" s="19" t="n"/>
      <c r="C39" s="5" t="n"/>
      <c r="D39" s="20" t="n"/>
      <c r="E39" s="20" t="n"/>
      <c r="F39" s="20" t="n"/>
      <c r="G39" s="20" t="n"/>
      <c r="H39" s="69">
        <f>IF($A39="","",IFERROR($D39/$E39*100,0))</f>
        <v/>
      </c>
      <c r="I39" s="20" t="n"/>
      <c r="J39" s="19" t="n"/>
      <c r="K39" s="19" t="n"/>
      <c r="L39" s="27">
        <f>IF($A39="","",$F39*4+$G39*6)</f>
        <v/>
      </c>
      <c r="M39" s="28">
        <f>IF($A39="","",IF($I39&gt;0,"Out","Not out"))</f>
        <v/>
      </c>
      <c r="N39" s="19" t="n"/>
      <c r="O39" s="19" t="n"/>
      <c r="P39" s="46" t="n"/>
      <c r="Q39" s="20" t="n"/>
      <c r="R39" s="20" t="n"/>
      <c r="S39" s="20" t="n"/>
      <c r="T39" s="69">
        <f>IF($N39="","",IFERROR($R39/($W39/6),0))</f>
        <v/>
      </c>
      <c r="U39" s="20" t="n"/>
      <c r="V39" s="20" t="n"/>
      <c r="W39" s="27">
        <f>IF($N39="","",MAX(0,INT($P39)*6+ROUND(MOD($P39,1)*10,0)-$U39-$V39))</f>
        <v/>
      </c>
      <c r="X39" s="28">
        <f>IF($N39="","",IF($S39&gt;=2,"Strong","Standard"))</f>
        <v/>
      </c>
    </row>
    <row r="40">
      <c r="A40" s="19" t="n"/>
      <c r="B40" s="19" t="n"/>
      <c r="C40" s="5" t="n"/>
      <c r="D40" s="20" t="n"/>
      <c r="E40" s="20" t="n"/>
      <c r="F40" s="20" t="n"/>
      <c r="G40" s="20" t="n"/>
      <c r="H40" s="68">
        <f>IF($A40="","",IFERROR($D40/$E40*100,0))</f>
        <v/>
      </c>
      <c r="I40" s="20" t="n"/>
      <c r="J40" s="19" t="n"/>
      <c r="K40" s="19" t="n"/>
      <c r="L40" s="22">
        <f>IF($A40="","",$F40*4+$G40*6)</f>
        <v/>
      </c>
      <c r="M40" s="23">
        <f>IF($A40="","",IF($I40&gt;0,"Out","Not out"))</f>
        <v/>
      </c>
      <c r="N40" s="19" t="n"/>
      <c r="O40" s="19" t="n"/>
      <c r="P40" s="46" t="n"/>
      <c r="Q40" s="20" t="n"/>
      <c r="R40" s="20" t="n"/>
      <c r="S40" s="20" t="n"/>
      <c r="T40" s="68">
        <f>IF($N40="","",IFERROR($R40/($W40/6),0))</f>
        <v/>
      </c>
      <c r="U40" s="20" t="n"/>
      <c r="V40" s="20" t="n"/>
      <c r="W40" s="22">
        <f>IF($N40="","",MAX(0,INT($P40)*6+ROUND(MOD($P40,1)*10,0)-$U40-$V40))</f>
        <v/>
      </c>
      <c r="X40" s="23">
        <f>IF($N40="","",IF($S40&gt;=2,"Strong","Standard"))</f>
        <v/>
      </c>
    </row>
    <row r="41">
      <c r="A41" s="19" t="n"/>
      <c r="B41" s="19" t="n"/>
      <c r="C41" s="5" t="n"/>
      <c r="D41" s="20" t="n"/>
      <c r="E41" s="20" t="n"/>
      <c r="F41" s="20" t="n"/>
      <c r="G41" s="20" t="n"/>
      <c r="H41" s="69">
        <f>IF($A41="","",IFERROR($D41/$E41*100,0))</f>
        <v/>
      </c>
      <c r="I41" s="20" t="n"/>
      <c r="J41" s="19" t="n"/>
      <c r="K41" s="19" t="n"/>
      <c r="L41" s="27">
        <f>IF($A41="","",$F41*4+$G41*6)</f>
        <v/>
      </c>
      <c r="M41" s="28">
        <f>IF($A41="","",IF($I41&gt;0,"Out","Not out"))</f>
        <v/>
      </c>
      <c r="N41" s="19" t="n"/>
      <c r="O41" s="19" t="n"/>
      <c r="P41" s="46" t="n"/>
      <c r="Q41" s="20" t="n"/>
      <c r="R41" s="20" t="n"/>
      <c r="S41" s="20" t="n"/>
      <c r="T41" s="69">
        <f>IF($N41="","",IFERROR($R41/($W41/6),0))</f>
        <v/>
      </c>
      <c r="U41" s="20" t="n"/>
      <c r="V41" s="20" t="n"/>
      <c r="W41" s="27">
        <f>IF($N41="","",MAX(0,INT($P41)*6+ROUND(MOD($P41,1)*10,0)-$U41-$V41))</f>
        <v/>
      </c>
      <c r="X41" s="28">
        <f>IF($N41="","",IF($S41&gt;=2,"Strong","Standard"))</f>
        <v/>
      </c>
    </row>
    <row r="42">
      <c r="A42" s="19" t="n"/>
      <c r="B42" s="19" t="n"/>
      <c r="C42" s="5" t="n"/>
      <c r="D42" s="20" t="n"/>
      <c r="E42" s="20" t="n"/>
      <c r="F42" s="20" t="n"/>
      <c r="G42" s="20" t="n"/>
      <c r="H42" s="68">
        <f>IF($A42="","",IFERROR($D42/$E42*100,0))</f>
        <v/>
      </c>
      <c r="I42" s="20" t="n"/>
      <c r="J42" s="19" t="n"/>
      <c r="K42" s="19" t="n"/>
      <c r="L42" s="22">
        <f>IF($A42="","",$F42*4+$G42*6)</f>
        <v/>
      </c>
      <c r="M42" s="23">
        <f>IF($A42="","",IF($I42&gt;0,"Out","Not out"))</f>
        <v/>
      </c>
      <c r="N42" s="19" t="n"/>
      <c r="O42" s="19" t="n"/>
      <c r="P42" s="46" t="n"/>
      <c r="Q42" s="20" t="n"/>
      <c r="R42" s="20" t="n"/>
      <c r="S42" s="20" t="n"/>
      <c r="T42" s="68">
        <f>IF($N42="","",IFERROR($R42/($W42/6),0))</f>
        <v/>
      </c>
      <c r="U42" s="20" t="n"/>
      <c r="V42" s="20" t="n"/>
      <c r="W42" s="22">
        <f>IF($N42="","",MAX(0,INT($P42)*6+ROUND(MOD($P42,1)*10,0)-$U42-$V42))</f>
        <v/>
      </c>
      <c r="X42" s="23">
        <f>IF($N42="","",IF($S42&gt;=2,"Strong","Standard"))</f>
        <v/>
      </c>
    </row>
    <row r="43">
      <c r="A43" s="19" t="n"/>
      <c r="B43" s="19" t="n"/>
      <c r="C43" s="5" t="n"/>
      <c r="D43" s="20" t="n"/>
      <c r="E43" s="20" t="n"/>
      <c r="F43" s="20" t="n"/>
      <c r="G43" s="20" t="n"/>
      <c r="H43" s="69">
        <f>IF($A43="","",IFERROR($D43/$E43*100,0))</f>
        <v/>
      </c>
      <c r="I43" s="20" t="n"/>
      <c r="J43" s="19" t="n"/>
      <c r="K43" s="19" t="n"/>
      <c r="L43" s="27">
        <f>IF($A43="","",$F43*4+$G43*6)</f>
        <v/>
      </c>
      <c r="M43" s="28">
        <f>IF($A43="","",IF($I43&gt;0,"Out","Not out"))</f>
        <v/>
      </c>
      <c r="N43" s="19" t="n"/>
      <c r="O43" s="19" t="n"/>
      <c r="P43" s="46" t="n"/>
      <c r="Q43" s="20" t="n"/>
      <c r="R43" s="20" t="n"/>
      <c r="S43" s="20" t="n"/>
      <c r="T43" s="69">
        <f>IF($N43="","",IFERROR($R43/($W43/6),0))</f>
        <v/>
      </c>
      <c r="U43" s="20" t="n"/>
      <c r="V43" s="20" t="n"/>
      <c r="W43" s="27">
        <f>IF($N43="","",MAX(0,INT($P43)*6+ROUND(MOD($P43,1)*10,0)-$U43-$V43))</f>
        <v/>
      </c>
      <c r="X43" s="28">
        <f>IF($N43="","",IF($S43&gt;=2,"Strong","Standard"))</f>
        <v/>
      </c>
    </row>
    <row r="44">
      <c r="A44" s="19" t="n"/>
      <c r="B44" s="19" t="n"/>
      <c r="C44" s="5" t="n"/>
      <c r="D44" s="20" t="n"/>
      <c r="E44" s="20" t="n"/>
      <c r="F44" s="20" t="n"/>
      <c r="G44" s="20" t="n"/>
      <c r="H44" s="68">
        <f>IF($A44="","",IFERROR($D44/$E44*100,0))</f>
        <v/>
      </c>
      <c r="I44" s="20" t="n"/>
      <c r="J44" s="19" t="n"/>
      <c r="K44" s="19" t="n"/>
      <c r="L44" s="22">
        <f>IF($A44="","",$F44*4+$G44*6)</f>
        <v/>
      </c>
      <c r="M44" s="23">
        <f>IF($A44="","",IF($I44&gt;0,"Out","Not out"))</f>
        <v/>
      </c>
      <c r="N44" s="19" t="n"/>
      <c r="O44" s="19" t="n"/>
      <c r="P44" s="46" t="n"/>
      <c r="Q44" s="20" t="n"/>
      <c r="R44" s="20" t="n"/>
      <c r="S44" s="20" t="n"/>
      <c r="T44" s="68">
        <f>IF($N44="","",IFERROR($R44/($W44/6),0))</f>
        <v/>
      </c>
      <c r="U44" s="20" t="n"/>
      <c r="V44" s="20" t="n"/>
      <c r="W44" s="22">
        <f>IF($N44="","",MAX(0,INT($P44)*6+ROUND(MOD($P44,1)*10,0)-$U44-$V44))</f>
        <v/>
      </c>
      <c r="X44" s="23">
        <f>IF($N44="","",IF($S44&gt;=2,"Strong","Standard"))</f>
        <v/>
      </c>
    </row>
    <row r="45">
      <c r="A45" s="19" t="n"/>
      <c r="B45" s="19" t="n"/>
      <c r="C45" s="5" t="n"/>
      <c r="D45" s="20" t="n"/>
      <c r="E45" s="20" t="n"/>
      <c r="F45" s="20" t="n"/>
      <c r="G45" s="20" t="n"/>
      <c r="H45" s="69">
        <f>IF($A45="","",IFERROR($D45/$E45*100,0))</f>
        <v/>
      </c>
      <c r="I45" s="20" t="n"/>
      <c r="J45" s="19" t="n"/>
      <c r="K45" s="19" t="n"/>
      <c r="L45" s="27">
        <f>IF($A45="","",$F45*4+$G45*6)</f>
        <v/>
      </c>
      <c r="M45" s="28">
        <f>IF($A45="","",IF($I45&gt;0,"Out","Not out"))</f>
        <v/>
      </c>
      <c r="N45" s="19" t="n"/>
      <c r="O45" s="19" t="n"/>
      <c r="P45" s="46" t="n"/>
      <c r="Q45" s="20" t="n"/>
      <c r="R45" s="20" t="n"/>
      <c r="S45" s="20" t="n"/>
      <c r="T45" s="69">
        <f>IF($N45="","",IFERROR($R45/($W45/6),0))</f>
        <v/>
      </c>
      <c r="U45" s="20" t="n"/>
      <c r="V45" s="20" t="n"/>
      <c r="W45" s="27">
        <f>IF($N45="","",MAX(0,INT($P45)*6+ROUND(MOD($P45,1)*10,0)-$U45-$V45))</f>
        <v/>
      </c>
      <c r="X45" s="28">
        <f>IF($N45="","",IF($S45&gt;=2,"Strong","Standard"))</f>
        <v/>
      </c>
    </row>
    <row r="46">
      <c r="A46" s="19" t="n"/>
      <c r="B46" s="19" t="n"/>
      <c r="C46" s="5" t="n"/>
      <c r="D46" s="20" t="n"/>
      <c r="E46" s="20" t="n"/>
      <c r="F46" s="20" t="n"/>
      <c r="G46" s="20" t="n"/>
      <c r="H46" s="68">
        <f>IF($A46="","",IFERROR($D46/$E46*100,0))</f>
        <v/>
      </c>
      <c r="I46" s="20" t="n"/>
      <c r="J46" s="19" t="n"/>
      <c r="K46" s="19" t="n"/>
      <c r="L46" s="22">
        <f>IF($A46="","",$F46*4+$G46*6)</f>
        <v/>
      </c>
      <c r="M46" s="23">
        <f>IF($A46="","",IF($I46&gt;0,"Out","Not out"))</f>
        <v/>
      </c>
      <c r="N46" s="19" t="n"/>
      <c r="O46" s="19" t="n"/>
      <c r="P46" s="46" t="n"/>
      <c r="Q46" s="20" t="n"/>
      <c r="R46" s="20" t="n"/>
      <c r="S46" s="20" t="n"/>
      <c r="T46" s="68">
        <f>IF($N46="","",IFERROR($R46/($W46/6),0))</f>
        <v/>
      </c>
      <c r="U46" s="20" t="n"/>
      <c r="V46" s="20" t="n"/>
      <c r="W46" s="22">
        <f>IF($N46="","",MAX(0,INT($P46)*6+ROUND(MOD($P46,1)*10,0)-$U46-$V46))</f>
        <v/>
      </c>
      <c r="X46" s="23">
        <f>IF($N46="","",IF($S46&gt;=2,"Strong","Standard"))</f>
        <v/>
      </c>
    </row>
    <row r="47">
      <c r="A47" s="19" t="n"/>
      <c r="B47" s="19" t="n"/>
      <c r="C47" s="5" t="n"/>
      <c r="D47" s="20" t="n"/>
      <c r="E47" s="20" t="n"/>
      <c r="F47" s="20" t="n"/>
      <c r="G47" s="20" t="n"/>
      <c r="H47" s="69">
        <f>IF($A47="","",IFERROR($D47/$E47*100,0))</f>
        <v/>
      </c>
      <c r="I47" s="20" t="n"/>
      <c r="J47" s="19" t="n"/>
      <c r="K47" s="19" t="n"/>
      <c r="L47" s="27">
        <f>IF($A47="","",$F47*4+$G47*6)</f>
        <v/>
      </c>
      <c r="M47" s="28">
        <f>IF($A47="","",IF($I47&gt;0,"Out","Not out"))</f>
        <v/>
      </c>
      <c r="N47" s="19" t="n"/>
      <c r="O47" s="19" t="n"/>
      <c r="P47" s="46" t="n"/>
      <c r="Q47" s="20" t="n"/>
      <c r="R47" s="20" t="n"/>
      <c r="S47" s="20" t="n"/>
      <c r="T47" s="69">
        <f>IF($N47="","",IFERROR($R47/($W47/6),0))</f>
        <v/>
      </c>
      <c r="U47" s="20" t="n"/>
      <c r="V47" s="20" t="n"/>
      <c r="W47" s="27">
        <f>IF($N47="","",MAX(0,INT($P47)*6+ROUND(MOD($P47,1)*10,0)-$U47-$V47))</f>
        <v/>
      </c>
      <c r="X47" s="28">
        <f>IF($N47="","",IF($S47&gt;=2,"Strong","Standard"))</f>
        <v/>
      </c>
    </row>
    <row r="48">
      <c r="A48" s="19" t="n"/>
      <c r="B48" s="19" t="n"/>
      <c r="C48" s="5" t="n"/>
      <c r="D48" s="20" t="n"/>
      <c r="E48" s="20" t="n"/>
      <c r="F48" s="20" t="n"/>
      <c r="G48" s="20" t="n"/>
      <c r="H48" s="68">
        <f>IF($A48="","",IFERROR($D48/$E48*100,0))</f>
        <v/>
      </c>
      <c r="I48" s="20" t="n"/>
      <c r="J48" s="19" t="n"/>
      <c r="K48" s="19" t="n"/>
      <c r="L48" s="22">
        <f>IF($A48="","",$F48*4+$G48*6)</f>
        <v/>
      </c>
      <c r="M48" s="23">
        <f>IF($A48="","",IF($I48&gt;0,"Out","Not out"))</f>
        <v/>
      </c>
      <c r="N48" s="19" t="n"/>
      <c r="O48" s="19" t="n"/>
      <c r="P48" s="46" t="n"/>
      <c r="Q48" s="20" t="n"/>
      <c r="R48" s="20" t="n"/>
      <c r="S48" s="20" t="n"/>
      <c r="T48" s="68">
        <f>IF($N48="","",IFERROR($R48/($W48/6),0))</f>
        <v/>
      </c>
      <c r="U48" s="20" t="n"/>
      <c r="V48" s="20" t="n"/>
      <c r="W48" s="22">
        <f>IF($N48="","",MAX(0,INT($P48)*6+ROUND(MOD($P48,1)*10,0)-$U48-$V48))</f>
        <v/>
      </c>
      <c r="X48" s="23">
        <f>IF($N48="","",IF($S48&gt;=2,"Strong","Standard"))</f>
        <v/>
      </c>
    </row>
    <row r="49">
      <c r="A49" s="19" t="n"/>
      <c r="B49" s="19" t="n"/>
      <c r="C49" s="5" t="n"/>
      <c r="D49" s="20" t="n"/>
      <c r="E49" s="20" t="n"/>
      <c r="F49" s="20" t="n"/>
      <c r="G49" s="20" t="n"/>
      <c r="H49" s="69">
        <f>IF($A49="","",IFERROR($D49/$E49*100,0))</f>
        <v/>
      </c>
      <c r="I49" s="20" t="n"/>
      <c r="J49" s="19" t="n"/>
      <c r="K49" s="19" t="n"/>
      <c r="L49" s="27">
        <f>IF($A49="","",$F49*4+$G49*6)</f>
        <v/>
      </c>
      <c r="M49" s="28">
        <f>IF($A49="","",IF($I49&gt;0,"Out","Not out"))</f>
        <v/>
      </c>
      <c r="N49" s="19" t="n"/>
      <c r="O49" s="19" t="n"/>
      <c r="P49" s="46" t="n"/>
      <c r="Q49" s="20" t="n"/>
      <c r="R49" s="20" t="n"/>
      <c r="S49" s="20" t="n"/>
      <c r="T49" s="69">
        <f>IF($N49="","",IFERROR($R49/($W49/6),0))</f>
        <v/>
      </c>
      <c r="U49" s="20" t="n"/>
      <c r="V49" s="20" t="n"/>
      <c r="W49" s="27">
        <f>IF($N49="","",MAX(0,INT($P49)*6+ROUND(MOD($P49,1)*10,0)-$U49-$V49))</f>
        <v/>
      </c>
      <c r="X49" s="28">
        <f>IF($N49="","",IF($S49&gt;=2,"Strong","Standard"))</f>
        <v/>
      </c>
    </row>
    <row r="50">
      <c r="A50" s="19" t="n"/>
      <c r="B50" s="19" t="n"/>
      <c r="C50" s="5" t="n"/>
      <c r="D50" s="20" t="n"/>
      <c r="E50" s="20" t="n"/>
      <c r="F50" s="20" t="n"/>
      <c r="G50" s="20" t="n"/>
      <c r="H50" s="68">
        <f>IF($A50="","",IFERROR($D50/$E50*100,0))</f>
        <v/>
      </c>
      <c r="I50" s="20" t="n"/>
      <c r="J50" s="19" t="n"/>
      <c r="K50" s="19" t="n"/>
      <c r="L50" s="22">
        <f>IF($A50="","",$F50*4+$G50*6)</f>
        <v/>
      </c>
      <c r="M50" s="23">
        <f>IF($A50="","",IF($I50&gt;0,"Out","Not out"))</f>
        <v/>
      </c>
      <c r="N50" s="19" t="n"/>
      <c r="O50" s="19" t="n"/>
      <c r="P50" s="46" t="n"/>
      <c r="Q50" s="20" t="n"/>
      <c r="R50" s="20" t="n"/>
      <c r="S50" s="20" t="n"/>
      <c r="T50" s="68">
        <f>IF($N50="","",IFERROR($R50/($W50/6),0))</f>
        <v/>
      </c>
      <c r="U50" s="20" t="n"/>
      <c r="V50" s="20" t="n"/>
      <c r="W50" s="22">
        <f>IF($N50="","",MAX(0,INT($P50)*6+ROUND(MOD($P50,1)*10,0)-$U50-$V50))</f>
        <v/>
      </c>
      <c r="X50" s="23">
        <f>IF($N50="","",IF($S50&gt;=2,"Strong","Standard"))</f>
        <v/>
      </c>
    </row>
    <row r="51">
      <c r="A51" s="19" t="n"/>
      <c r="B51" s="19" t="n"/>
      <c r="C51" s="5" t="n"/>
      <c r="D51" s="20" t="n"/>
      <c r="E51" s="20" t="n"/>
      <c r="F51" s="20" t="n"/>
      <c r="G51" s="20" t="n"/>
      <c r="H51" s="69">
        <f>IF($A51="","",IFERROR($D51/$E51*100,0))</f>
        <v/>
      </c>
      <c r="I51" s="20" t="n"/>
      <c r="J51" s="19" t="n"/>
      <c r="K51" s="19" t="n"/>
      <c r="L51" s="27">
        <f>IF($A51="","",$F51*4+$G51*6)</f>
        <v/>
      </c>
      <c r="M51" s="28">
        <f>IF($A51="","",IF($I51&gt;0,"Out","Not out"))</f>
        <v/>
      </c>
      <c r="N51" s="19" t="n"/>
      <c r="O51" s="19" t="n"/>
      <c r="P51" s="46" t="n"/>
      <c r="Q51" s="20" t="n"/>
      <c r="R51" s="20" t="n"/>
      <c r="S51" s="20" t="n"/>
      <c r="T51" s="69">
        <f>IF($N51="","",IFERROR($R51/($W51/6),0))</f>
        <v/>
      </c>
      <c r="U51" s="20" t="n"/>
      <c r="V51" s="20" t="n"/>
      <c r="W51" s="27">
        <f>IF($N51="","",MAX(0,INT($P51)*6+ROUND(MOD($P51,1)*10,0)-$U51-$V51))</f>
        <v/>
      </c>
      <c r="X51" s="28">
        <f>IF($N51="","",IF($S51&gt;=2,"Strong","Standard"))</f>
        <v/>
      </c>
    </row>
    <row r="52">
      <c r="A52" s="19" t="n"/>
      <c r="B52" s="19" t="n"/>
      <c r="C52" s="5" t="n"/>
      <c r="D52" s="20" t="n"/>
      <c r="E52" s="20" t="n"/>
      <c r="F52" s="20" t="n"/>
      <c r="G52" s="20" t="n"/>
      <c r="H52" s="68">
        <f>IF($A52="","",IFERROR($D52/$E52*100,0))</f>
        <v/>
      </c>
      <c r="I52" s="20" t="n"/>
      <c r="J52" s="19" t="n"/>
      <c r="K52" s="19" t="n"/>
      <c r="L52" s="22">
        <f>IF($A52="","",$F52*4+$G52*6)</f>
        <v/>
      </c>
      <c r="M52" s="23">
        <f>IF($A52="","",IF($I52&gt;0,"Out","Not out"))</f>
        <v/>
      </c>
      <c r="N52" s="19" t="n"/>
      <c r="O52" s="19" t="n"/>
      <c r="P52" s="46" t="n"/>
      <c r="Q52" s="20" t="n"/>
      <c r="R52" s="20" t="n"/>
      <c r="S52" s="20" t="n"/>
      <c r="T52" s="68">
        <f>IF($N52="","",IFERROR($R52/($W52/6),0))</f>
        <v/>
      </c>
      <c r="U52" s="20" t="n"/>
      <c r="V52" s="20" t="n"/>
      <c r="W52" s="22">
        <f>IF($N52="","",MAX(0,INT($P52)*6+ROUND(MOD($P52,1)*10,0)-$U52-$V52))</f>
        <v/>
      </c>
      <c r="X52" s="23">
        <f>IF($N52="","",IF($S52&gt;=2,"Strong","Standard"))</f>
        <v/>
      </c>
    </row>
    <row r="53">
      <c r="A53" s="19" t="n"/>
      <c r="B53" s="19" t="n"/>
      <c r="C53" s="5" t="n"/>
      <c r="D53" s="20" t="n"/>
      <c r="E53" s="20" t="n"/>
      <c r="F53" s="20" t="n"/>
      <c r="G53" s="20" t="n"/>
      <c r="H53" s="69">
        <f>IF($A53="","",IFERROR($D53/$E53*100,0))</f>
        <v/>
      </c>
      <c r="I53" s="20" t="n"/>
      <c r="J53" s="19" t="n"/>
      <c r="K53" s="19" t="n"/>
      <c r="L53" s="27">
        <f>IF($A53="","",$F53*4+$G53*6)</f>
        <v/>
      </c>
      <c r="M53" s="28">
        <f>IF($A53="","",IF($I53&gt;0,"Out","Not out"))</f>
        <v/>
      </c>
      <c r="N53" s="19" t="n"/>
      <c r="O53" s="19" t="n"/>
      <c r="P53" s="46" t="n"/>
      <c r="Q53" s="20" t="n"/>
      <c r="R53" s="20" t="n"/>
      <c r="S53" s="20" t="n"/>
      <c r="T53" s="69">
        <f>IF($N53="","",IFERROR($R53/($W53/6),0))</f>
        <v/>
      </c>
      <c r="U53" s="20" t="n"/>
      <c r="V53" s="20" t="n"/>
      <c r="W53" s="27">
        <f>IF($N53="","",MAX(0,INT($P53)*6+ROUND(MOD($P53,1)*10,0)-$U53-$V53))</f>
        <v/>
      </c>
      <c r="X53" s="28">
        <f>IF($N53="","",IF($S53&gt;=2,"Strong","Standard"))</f>
        <v/>
      </c>
    </row>
    <row r="54">
      <c r="A54" s="19" t="n"/>
      <c r="B54" s="19" t="n"/>
      <c r="C54" s="5" t="n"/>
      <c r="D54" s="20" t="n"/>
      <c r="E54" s="20" t="n"/>
      <c r="F54" s="20" t="n"/>
      <c r="G54" s="20" t="n"/>
      <c r="H54" s="68">
        <f>IF($A54="","",IFERROR($D54/$E54*100,0))</f>
        <v/>
      </c>
      <c r="I54" s="20" t="n"/>
      <c r="J54" s="19" t="n"/>
      <c r="K54" s="19" t="n"/>
      <c r="L54" s="22">
        <f>IF($A54="","",$F54*4+$G54*6)</f>
        <v/>
      </c>
      <c r="M54" s="23">
        <f>IF($A54="","",IF($I54&gt;0,"Out","Not out"))</f>
        <v/>
      </c>
      <c r="N54" s="19" t="n"/>
      <c r="O54" s="19" t="n"/>
      <c r="P54" s="46" t="n"/>
      <c r="Q54" s="20" t="n"/>
      <c r="R54" s="20" t="n"/>
      <c r="S54" s="20" t="n"/>
      <c r="T54" s="68">
        <f>IF($N54="","",IFERROR($R54/($W54/6),0))</f>
        <v/>
      </c>
      <c r="U54" s="20" t="n"/>
      <c r="V54" s="20" t="n"/>
      <c r="W54" s="22">
        <f>IF($N54="","",MAX(0,INT($P54)*6+ROUND(MOD($P54,1)*10,0)-$U54-$V54))</f>
        <v/>
      </c>
      <c r="X54" s="23">
        <f>IF($N54="","",IF($S54&gt;=2,"Strong","Standard"))</f>
        <v/>
      </c>
    </row>
    <row r="55">
      <c r="A55" s="19" t="n"/>
      <c r="B55" s="19" t="n"/>
      <c r="C55" s="5" t="n"/>
      <c r="D55" s="20" t="n"/>
      <c r="E55" s="20" t="n"/>
      <c r="F55" s="20" t="n"/>
      <c r="G55" s="20" t="n"/>
      <c r="H55" s="69">
        <f>IF($A55="","",IFERROR($D55/$E55*100,0))</f>
        <v/>
      </c>
      <c r="I55" s="20" t="n"/>
      <c r="J55" s="19" t="n"/>
      <c r="K55" s="19" t="n"/>
      <c r="L55" s="27">
        <f>IF($A55="","",$F55*4+$G55*6)</f>
        <v/>
      </c>
      <c r="M55" s="28">
        <f>IF($A55="","",IF($I55&gt;0,"Out","Not out"))</f>
        <v/>
      </c>
      <c r="N55" s="19" t="n"/>
      <c r="O55" s="19" t="n"/>
      <c r="P55" s="46" t="n"/>
      <c r="Q55" s="20" t="n"/>
      <c r="R55" s="20" t="n"/>
      <c r="S55" s="20" t="n"/>
      <c r="T55" s="69">
        <f>IF($N55="","",IFERROR($R55/($W55/6),0))</f>
        <v/>
      </c>
      <c r="U55" s="20" t="n"/>
      <c r="V55" s="20" t="n"/>
      <c r="W55" s="27">
        <f>IF($N55="","",MAX(0,INT($P55)*6+ROUND(MOD($P55,1)*10,0)-$U55-$V55))</f>
        <v/>
      </c>
      <c r="X55" s="28">
        <f>IF($N55="","",IF($S55&gt;=2,"Strong","Standard"))</f>
        <v/>
      </c>
    </row>
    <row r="56">
      <c r="A56" s="19" t="n"/>
      <c r="B56" s="19" t="n"/>
      <c r="C56" s="5" t="n"/>
      <c r="D56" s="20" t="n"/>
      <c r="E56" s="20" t="n"/>
      <c r="F56" s="20" t="n"/>
      <c r="G56" s="20" t="n"/>
      <c r="H56" s="68">
        <f>IF($A56="","",IFERROR($D56/$E56*100,0))</f>
        <v/>
      </c>
      <c r="I56" s="20" t="n"/>
      <c r="J56" s="19" t="n"/>
      <c r="K56" s="19" t="n"/>
      <c r="L56" s="22">
        <f>IF($A56="","",$F56*4+$G56*6)</f>
        <v/>
      </c>
      <c r="M56" s="23">
        <f>IF($A56="","",IF($I56&gt;0,"Out","Not out"))</f>
        <v/>
      </c>
      <c r="N56" s="19" t="n"/>
      <c r="O56" s="19" t="n"/>
      <c r="P56" s="46" t="n"/>
      <c r="Q56" s="20" t="n"/>
      <c r="R56" s="20" t="n"/>
      <c r="S56" s="20" t="n"/>
      <c r="T56" s="68">
        <f>IF($N56="","",IFERROR($R56/($W56/6),0))</f>
        <v/>
      </c>
      <c r="U56" s="20" t="n"/>
      <c r="V56" s="20" t="n"/>
      <c r="W56" s="22">
        <f>IF($N56="","",MAX(0,INT($P56)*6+ROUND(MOD($P56,1)*10,0)-$U56-$V56))</f>
        <v/>
      </c>
      <c r="X56" s="23">
        <f>IF($N56="","",IF($S56&gt;=2,"Strong","Standard"))</f>
        <v/>
      </c>
    </row>
    <row r="57">
      <c r="A57" s="19" t="n"/>
      <c r="B57" s="19" t="n"/>
      <c r="C57" s="5" t="n"/>
      <c r="D57" s="20" t="n"/>
      <c r="E57" s="20" t="n"/>
      <c r="F57" s="20" t="n"/>
      <c r="G57" s="20" t="n"/>
      <c r="H57" s="69">
        <f>IF($A57="","",IFERROR($D57/$E57*100,0))</f>
        <v/>
      </c>
      <c r="I57" s="20" t="n"/>
      <c r="J57" s="19" t="n"/>
      <c r="K57" s="19" t="n"/>
      <c r="L57" s="27">
        <f>IF($A57="","",$F57*4+$G57*6)</f>
        <v/>
      </c>
      <c r="M57" s="28">
        <f>IF($A57="","",IF($I57&gt;0,"Out","Not out"))</f>
        <v/>
      </c>
      <c r="N57" s="19" t="n"/>
      <c r="O57" s="19" t="n"/>
      <c r="P57" s="46" t="n"/>
      <c r="Q57" s="20" t="n"/>
      <c r="R57" s="20" t="n"/>
      <c r="S57" s="20" t="n"/>
      <c r="T57" s="69">
        <f>IF($N57="","",IFERROR($R57/($W57/6),0))</f>
        <v/>
      </c>
      <c r="U57" s="20" t="n"/>
      <c r="V57" s="20" t="n"/>
      <c r="W57" s="27">
        <f>IF($N57="","",MAX(0,INT($P57)*6+ROUND(MOD($P57,1)*10,0)-$U57-$V57))</f>
        <v/>
      </c>
      <c r="X57" s="28">
        <f>IF($N57="","",IF($S57&gt;=2,"Strong","Standard"))</f>
        <v/>
      </c>
    </row>
    <row r="58">
      <c r="A58" s="19" t="n"/>
      <c r="B58" s="19" t="n"/>
      <c r="C58" s="5" t="n"/>
      <c r="D58" s="20" t="n"/>
      <c r="E58" s="20" t="n"/>
      <c r="F58" s="20" t="n"/>
      <c r="G58" s="20" t="n"/>
      <c r="H58" s="68">
        <f>IF($A58="","",IFERROR($D58/$E58*100,0))</f>
        <v/>
      </c>
      <c r="I58" s="20" t="n"/>
      <c r="J58" s="19" t="n"/>
      <c r="K58" s="19" t="n"/>
      <c r="L58" s="22">
        <f>IF($A58="","",$F58*4+$G58*6)</f>
        <v/>
      </c>
      <c r="M58" s="23">
        <f>IF($A58="","",IF($I58&gt;0,"Out","Not out"))</f>
        <v/>
      </c>
      <c r="N58" s="19" t="n"/>
      <c r="O58" s="19" t="n"/>
      <c r="P58" s="46" t="n"/>
      <c r="Q58" s="20" t="n"/>
      <c r="R58" s="20" t="n"/>
      <c r="S58" s="20" t="n"/>
      <c r="T58" s="68">
        <f>IF($N58="","",IFERROR($R58/($W58/6),0))</f>
        <v/>
      </c>
      <c r="U58" s="20" t="n"/>
      <c r="V58" s="20" t="n"/>
      <c r="W58" s="22">
        <f>IF($N58="","",MAX(0,INT($P58)*6+ROUND(MOD($P58,1)*10,0)-$U58-$V58))</f>
        <v/>
      </c>
      <c r="X58" s="23">
        <f>IF($N58="","",IF($S58&gt;=2,"Strong","Standard"))</f>
        <v/>
      </c>
    </row>
    <row r="59">
      <c r="A59" s="19" t="n"/>
      <c r="B59" s="19" t="n"/>
      <c r="C59" s="5" t="n"/>
      <c r="D59" s="20" t="n"/>
      <c r="E59" s="20" t="n"/>
      <c r="F59" s="20" t="n"/>
      <c r="G59" s="20" t="n"/>
      <c r="H59" s="69">
        <f>IF($A59="","",IFERROR($D59/$E59*100,0))</f>
        <v/>
      </c>
      <c r="I59" s="20" t="n"/>
      <c r="J59" s="19" t="n"/>
      <c r="K59" s="19" t="n"/>
      <c r="L59" s="27">
        <f>IF($A59="","",$F59*4+$G59*6)</f>
        <v/>
      </c>
      <c r="M59" s="28">
        <f>IF($A59="","",IF($I59&gt;0,"Out","Not out"))</f>
        <v/>
      </c>
      <c r="N59" s="19" t="n"/>
      <c r="O59" s="19" t="n"/>
      <c r="P59" s="46" t="n"/>
      <c r="Q59" s="20" t="n"/>
      <c r="R59" s="20" t="n"/>
      <c r="S59" s="20" t="n"/>
      <c r="T59" s="69">
        <f>IF($N59="","",IFERROR($R59/($W59/6),0))</f>
        <v/>
      </c>
      <c r="U59" s="20" t="n"/>
      <c r="V59" s="20" t="n"/>
      <c r="W59" s="27">
        <f>IF($N59="","",MAX(0,INT($P59)*6+ROUND(MOD($P59,1)*10,0)-$U59-$V59))</f>
        <v/>
      </c>
      <c r="X59" s="28">
        <f>IF($N59="","",IF($S59&gt;=2,"Strong","Standard"))</f>
        <v/>
      </c>
    </row>
    <row r="60">
      <c r="A60" s="19" t="n"/>
      <c r="B60" s="19" t="n"/>
      <c r="C60" s="5" t="n"/>
      <c r="D60" s="20" t="n"/>
      <c r="E60" s="20" t="n"/>
      <c r="F60" s="20" t="n"/>
      <c r="G60" s="20" t="n"/>
      <c r="H60" s="68">
        <f>IF($A60="","",IFERROR($D60/$E60*100,0))</f>
        <v/>
      </c>
      <c r="I60" s="20" t="n"/>
      <c r="J60" s="19" t="n"/>
      <c r="K60" s="19" t="n"/>
      <c r="L60" s="22">
        <f>IF($A60="","",$F60*4+$G60*6)</f>
        <v/>
      </c>
      <c r="M60" s="23">
        <f>IF($A60="","",IF($I60&gt;0,"Out","Not out"))</f>
        <v/>
      </c>
      <c r="N60" s="19" t="n"/>
      <c r="O60" s="19" t="n"/>
      <c r="P60" s="46" t="n"/>
      <c r="Q60" s="20" t="n"/>
      <c r="R60" s="20" t="n"/>
      <c r="S60" s="20" t="n"/>
      <c r="T60" s="68">
        <f>IF($N60="","",IFERROR($R60/($W60/6),0))</f>
        <v/>
      </c>
      <c r="U60" s="20" t="n"/>
      <c r="V60" s="20" t="n"/>
      <c r="W60" s="22">
        <f>IF($N60="","",MAX(0,INT($P60)*6+ROUND(MOD($P60,1)*10,0)-$U60-$V60))</f>
        <v/>
      </c>
      <c r="X60" s="23">
        <f>IF($N60="","",IF($S60&gt;=2,"Strong","Standard"))</f>
        <v/>
      </c>
    </row>
    <row r="61">
      <c r="A61" s="19" t="n"/>
      <c r="B61" s="19" t="n"/>
      <c r="C61" s="5" t="n"/>
      <c r="D61" s="20" t="n"/>
      <c r="E61" s="20" t="n"/>
      <c r="F61" s="20" t="n"/>
      <c r="G61" s="20" t="n"/>
      <c r="H61" s="69">
        <f>IF($A61="","",IFERROR($D61/$E61*100,0))</f>
        <v/>
      </c>
      <c r="I61" s="20" t="n"/>
      <c r="J61" s="19" t="n"/>
      <c r="K61" s="19" t="n"/>
      <c r="L61" s="27">
        <f>IF($A61="","",$F61*4+$G61*6)</f>
        <v/>
      </c>
      <c r="M61" s="28">
        <f>IF($A61="","",IF($I61&gt;0,"Out","Not out"))</f>
        <v/>
      </c>
      <c r="N61" s="19" t="n"/>
      <c r="O61" s="19" t="n"/>
      <c r="P61" s="46" t="n"/>
      <c r="Q61" s="20" t="n"/>
      <c r="R61" s="20" t="n"/>
      <c r="S61" s="20" t="n"/>
      <c r="T61" s="69">
        <f>IF($N61="","",IFERROR($R61/($W61/6),0))</f>
        <v/>
      </c>
      <c r="U61" s="20" t="n"/>
      <c r="V61" s="20" t="n"/>
      <c r="W61" s="27">
        <f>IF($N61="","",MAX(0,INT($P61)*6+ROUND(MOD($P61,1)*10,0)-$U61-$V61))</f>
        <v/>
      </c>
      <c r="X61" s="28">
        <f>IF($N61="","",IF($S61&gt;=2,"Strong","Standard"))</f>
        <v/>
      </c>
    </row>
    <row r="62">
      <c r="A62" s="19" t="n"/>
      <c r="B62" s="19" t="n"/>
      <c r="C62" s="5" t="n"/>
      <c r="D62" s="20" t="n"/>
      <c r="E62" s="20" t="n"/>
      <c r="F62" s="20" t="n"/>
      <c r="G62" s="20" t="n"/>
      <c r="H62" s="68">
        <f>IF($A62="","",IFERROR($D62/$E62*100,0))</f>
        <v/>
      </c>
      <c r="I62" s="20" t="n"/>
      <c r="J62" s="19" t="n"/>
      <c r="K62" s="19" t="n"/>
      <c r="L62" s="22">
        <f>IF($A62="","",$F62*4+$G62*6)</f>
        <v/>
      </c>
      <c r="M62" s="23">
        <f>IF($A62="","",IF($I62&gt;0,"Out","Not out"))</f>
        <v/>
      </c>
      <c r="N62" s="19" t="n"/>
      <c r="O62" s="19" t="n"/>
      <c r="P62" s="46" t="n"/>
      <c r="Q62" s="20" t="n"/>
      <c r="R62" s="20" t="n"/>
      <c r="S62" s="20" t="n"/>
      <c r="T62" s="68">
        <f>IF($N62="","",IFERROR($R62/($W62/6),0))</f>
        <v/>
      </c>
      <c r="U62" s="20" t="n"/>
      <c r="V62" s="20" t="n"/>
      <c r="W62" s="22">
        <f>IF($N62="","",MAX(0,INT($P62)*6+ROUND(MOD($P62,1)*10,0)-$U62-$V62))</f>
        <v/>
      </c>
      <c r="X62" s="23">
        <f>IF($N62="","",IF($S62&gt;=2,"Strong","Standard"))</f>
        <v/>
      </c>
    </row>
    <row r="63">
      <c r="A63" s="19" t="n"/>
      <c r="B63" s="19" t="n"/>
      <c r="C63" s="5" t="n"/>
      <c r="D63" s="20" t="n"/>
      <c r="E63" s="20" t="n"/>
      <c r="F63" s="20" t="n"/>
      <c r="G63" s="20" t="n"/>
      <c r="H63" s="69">
        <f>IF($A63="","",IFERROR($D63/$E63*100,0))</f>
        <v/>
      </c>
      <c r="I63" s="20" t="n"/>
      <c r="J63" s="19" t="n"/>
      <c r="K63" s="19" t="n"/>
      <c r="L63" s="27">
        <f>IF($A63="","",$F63*4+$G63*6)</f>
        <v/>
      </c>
      <c r="M63" s="28">
        <f>IF($A63="","",IF($I63&gt;0,"Out","Not out"))</f>
        <v/>
      </c>
      <c r="N63" s="19" t="n"/>
      <c r="O63" s="19" t="n"/>
      <c r="P63" s="46" t="n"/>
      <c r="Q63" s="20" t="n"/>
      <c r="R63" s="20" t="n"/>
      <c r="S63" s="20" t="n"/>
      <c r="T63" s="69">
        <f>IF($N63="","",IFERROR($R63/($W63/6),0))</f>
        <v/>
      </c>
      <c r="U63" s="20" t="n"/>
      <c r="V63" s="20" t="n"/>
      <c r="W63" s="27">
        <f>IF($N63="","",MAX(0,INT($P63)*6+ROUND(MOD($P63,1)*10,0)-$U63-$V63))</f>
        <v/>
      </c>
      <c r="X63" s="28">
        <f>IF($N63="","",IF($S63&gt;=2,"Strong","Standard"))</f>
        <v/>
      </c>
    </row>
    <row r="64">
      <c r="A64" s="19" t="n"/>
      <c r="B64" s="19" t="n"/>
      <c r="C64" s="5" t="n"/>
      <c r="D64" s="20" t="n"/>
      <c r="E64" s="20" t="n"/>
      <c r="F64" s="20" t="n"/>
      <c r="G64" s="20" t="n"/>
      <c r="H64" s="68">
        <f>IF($A64="","",IFERROR($D64/$E64*100,0))</f>
        <v/>
      </c>
      <c r="I64" s="20" t="n"/>
      <c r="J64" s="19" t="n"/>
      <c r="K64" s="19" t="n"/>
      <c r="L64" s="22">
        <f>IF($A64="","",$F64*4+$G64*6)</f>
        <v/>
      </c>
      <c r="M64" s="23">
        <f>IF($A64="","",IF($I64&gt;0,"Out","Not out"))</f>
        <v/>
      </c>
      <c r="N64" s="19" t="n"/>
      <c r="O64" s="19" t="n"/>
      <c r="P64" s="46" t="n"/>
      <c r="Q64" s="20" t="n"/>
      <c r="R64" s="20" t="n"/>
      <c r="S64" s="20" t="n"/>
      <c r="T64" s="68">
        <f>IF($N64="","",IFERROR($R64/($W64/6),0))</f>
        <v/>
      </c>
      <c r="U64" s="20" t="n"/>
      <c r="V64" s="20" t="n"/>
      <c r="W64" s="22">
        <f>IF($N64="","",MAX(0,INT($P64)*6+ROUND(MOD($P64,1)*10,0)-$U64-$V64))</f>
        <v/>
      </c>
      <c r="X64" s="23">
        <f>IF($N64="","",IF($S64&gt;=2,"Strong","Standard"))</f>
        <v/>
      </c>
    </row>
    <row r="65">
      <c r="A65" s="19" t="n"/>
      <c r="B65" s="19" t="n"/>
      <c r="C65" s="5" t="n"/>
      <c r="D65" s="20" t="n"/>
      <c r="E65" s="20" t="n"/>
      <c r="F65" s="20" t="n"/>
      <c r="G65" s="20" t="n"/>
      <c r="H65" s="69">
        <f>IF($A65="","",IFERROR($D65/$E65*100,0))</f>
        <v/>
      </c>
      <c r="I65" s="20" t="n"/>
      <c r="J65" s="19" t="n"/>
      <c r="K65" s="19" t="n"/>
      <c r="L65" s="27">
        <f>IF($A65="","",$F65*4+$G65*6)</f>
        <v/>
      </c>
      <c r="M65" s="28">
        <f>IF($A65="","",IF($I65&gt;0,"Out","Not out"))</f>
        <v/>
      </c>
      <c r="N65" s="19" t="n"/>
      <c r="O65" s="19" t="n"/>
      <c r="P65" s="46" t="n"/>
      <c r="Q65" s="20" t="n"/>
      <c r="R65" s="20" t="n"/>
      <c r="S65" s="20" t="n"/>
      <c r="T65" s="69">
        <f>IF($N65="","",IFERROR($R65/($W65/6),0))</f>
        <v/>
      </c>
      <c r="U65" s="20" t="n"/>
      <c r="V65" s="20" t="n"/>
      <c r="W65" s="27">
        <f>IF($N65="","",MAX(0,INT($P65)*6+ROUND(MOD($P65,1)*10,0)-$U65-$V65))</f>
        <v/>
      </c>
      <c r="X65" s="28">
        <f>IF($N65="","",IF($S65&gt;=2,"Strong","Standard"))</f>
        <v/>
      </c>
    </row>
    <row r="66">
      <c r="A66" s="19" t="n"/>
      <c r="B66" s="19" t="n"/>
      <c r="C66" s="5" t="n"/>
      <c r="D66" s="20" t="n"/>
      <c r="E66" s="20" t="n"/>
      <c r="F66" s="20" t="n"/>
      <c r="G66" s="20" t="n"/>
      <c r="H66" s="68">
        <f>IF($A66="","",IFERROR($D66/$E66*100,0))</f>
        <v/>
      </c>
      <c r="I66" s="20" t="n"/>
      <c r="J66" s="19" t="n"/>
      <c r="K66" s="19" t="n"/>
      <c r="L66" s="22">
        <f>IF($A66="","",$F66*4+$G66*6)</f>
        <v/>
      </c>
      <c r="M66" s="23">
        <f>IF($A66="","",IF($I66&gt;0,"Out","Not out"))</f>
        <v/>
      </c>
      <c r="N66" s="19" t="n"/>
      <c r="O66" s="19" t="n"/>
      <c r="P66" s="46" t="n"/>
      <c r="Q66" s="20" t="n"/>
      <c r="R66" s="20" t="n"/>
      <c r="S66" s="20" t="n"/>
      <c r="T66" s="68">
        <f>IF($N66="","",IFERROR($R66/($W66/6),0))</f>
        <v/>
      </c>
      <c r="U66" s="20" t="n"/>
      <c r="V66" s="20" t="n"/>
      <c r="W66" s="22">
        <f>IF($N66="","",MAX(0,INT($P66)*6+ROUND(MOD($P66,1)*10,0)-$U66-$V66))</f>
        <v/>
      </c>
      <c r="X66" s="23">
        <f>IF($N66="","",IF($S66&gt;=2,"Strong","Standard"))</f>
        <v/>
      </c>
    </row>
    <row r="67">
      <c r="A67" s="19" t="n"/>
      <c r="B67" s="19" t="n"/>
      <c r="C67" s="5" t="n"/>
      <c r="D67" s="20" t="n"/>
      <c r="E67" s="20" t="n"/>
      <c r="F67" s="20" t="n"/>
      <c r="G67" s="20" t="n"/>
      <c r="H67" s="69">
        <f>IF($A67="","",IFERROR($D67/$E67*100,0))</f>
        <v/>
      </c>
      <c r="I67" s="20" t="n"/>
      <c r="J67" s="19" t="n"/>
      <c r="K67" s="19" t="n"/>
      <c r="L67" s="27">
        <f>IF($A67="","",$F67*4+$G67*6)</f>
        <v/>
      </c>
      <c r="M67" s="28">
        <f>IF($A67="","",IF($I67&gt;0,"Out","Not out"))</f>
        <v/>
      </c>
      <c r="N67" s="19" t="n"/>
      <c r="O67" s="19" t="n"/>
      <c r="P67" s="46" t="n"/>
      <c r="Q67" s="20" t="n"/>
      <c r="R67" s="20" t="n"/>
      <c r="S67" s="20" t="n"/>
      <c r="T67" s="69">
        <f>IF($N67="","",IFERROR($R67/($W67/6),0))</f>
        <v/>
      </c>
      <c r="U67" s="20" t="n"/>
      <c r="V67" s="20" t="n"/>
      <c r="W67" s="27">
        <f>IF($N67="","",MAX(0,INT($P67)*6+ROUND(MOD($P67,1)*10,0)-$U67-$V67))</f>
        <v/>
      </c>
      <c r="X67" s="28">
        <f>IF($N67="","",IF($S67&gt;=2,"Strong","Standard"))</f>
        <v/>
      </c>
    </row>
    <row r="68">
      <c r="A68" s="19" t="n"/>
      <c r="B68" s="19" t="n"/>
      <c r="C68" s="5" t="n"/>
      <c r="D68" s="20" t="n"/>
      <c r="E68" s="20" t="n"/>
      <c r="F68" s="20" t="n"/>
      <c r="G68" s="20" t="n"/>
      <c r="H68" s="68">
        <f>IF($A68="","",IFERROR($D68/$E68*100,0))</f>
        <v/>
      </c>
      <c r="I68" s="20" t="n"/>
      <c r="J68" s="19" t="n"/>
      <c r="K68" s="19" t="n"/>
      <c r="L68" s="22">
        <f>IF($A68="","",$F68*4+$G68*6)</f>
        <v/>
      </c>
      <c r="M68" s="23">
        <f>IF($A68="","",IF($I68&gt;0,"Out","Not out"))</f>
        <v/>
      </c>
      <c r="N68" s="19" t="n"/>
      <c r="O68" s="19" t="n"/>
      <c r="P68" s="46" t="n"/>
      <c r="Q68" s="20" t="n"/>
      <c r="R68" s="20" t="n"/>
      <c r="S68" s="20" t="n"/>
      <c r="T68" s="68">
        <f>IF($N68="","",IFERROR($R68/($W68/6),0))</f>
        <v/>
      </c>
      <c r="U68" s="20" t="n"/>
      <c r="V68" s="20" t="n"/>
      <c r="W68" s="22">
        <f>IF($N68="","",MAX(0,INT($P68)*6+ROUND(MOD($P68,1)*10,0)-$U68-$V68))</f>
        <v/>
      </c>
      <c r="X68" s="23">
        <f>IF($N68="","",IF($S68&gt;=2,"Strong","Standard"))</f>
        <v/>
      </c>
    </row>
    <row r="69">
      <c r="A69" s="19" t="n"/>
      <c r="B69" s="19" t="n"/>
      <c r="C69" s="5" t="n"/>
      <c r="D69" s="20" t="n"/>
      <c r="E69" s="20" t="n"/>
      <c r="F69" s="20" t="n"/>
      <c r="G69" s="20" t="n"/>
      <c r="H69" s="69">
        <f>IF($A69="","",IFERROR($D69/$E69*100,0))</f>
        <v/>
      </c>
      <c r="I69" s="20" t="n"/>
      <c r="J69" s="19" t="n"/>
      <c r="K69" s="19" t="n"/>
      <c r="L69" s="27">
        <f>IF($A69="","",$F69*4+$G69*6)</f>
        <v/>
      </c>
      <c r="M69" s="28">
        <f>IF($A69="","",IF($I69&gt;0,"Out","Not out"))</f>
        <v/>
      </c>
      <c r="N69" s="19" t="n"/>
      <c r="O69" s="19" t="n"/>
      <c r="P69" s="46" t="n"/>
      <c r="Q69" s="20" t="n"/>
      <c r="R69" s="20" t="n"/>
      <c r="S69" s="20" t="n"/>
      <c r="T69" s="69">
        <f>IF($N69="","",IFERROR($R69/($W69/6),0))</f>
        <v/>
      </c>
      <c r="U69" s="20" t="n"/>
      <c r="V69" s="20" t="n"/>
      <c r="W69" s="27">
        <f>IF($N69="","",MAX(0,INT($P69)*6+ROUND(MOD($P69,1)*10,0)-$U69-$V69))</f>
        <v/>
      </c>
      <c r="X69" s="28">
        <f>IF($N69="","",IF($S69&gt;=2,"Strong","Standard"))</f>
        <v/>
      </c>
    </row>
    <row r="70">
      <c r="A70" s="19" t="n"/>
      <c r="B70" s="19" t="n"/>
      <c r="C70" s="5" t="n"/>
      <c r="D70" s="20" t="n"/>
      <c r="E70" s="20" t="n"/>
      <c r="F70" s="20" t="n"/>
      <c r="G70" s="20" t="n"/>
      <c r="H70" s="68">
        <f>IF($A70="","",IFERROR($D70/$E70*100,0))</f>
        <v/>
      </c>
      <c r="I70" s="20" t="n"/>
      <c r="J70" s="19" t="n"/>
      <c r="K70" s="19" t="n"/>
      <c r="L70" s="22">
        <f>IF($A70="","",$F70*4+$G70*6)</f>
        <v/>
      </c>
      <c r="M70" s="23">
        <f>IF($A70="","",IF($I70&gt;0,"Out","Not out"))</f>
        <v/>
      </c>
      <c r="N70" s="19" t="n"/>
      <c r="O70" s="19" t="n"/>
      <c r="P70" s="46" t="n"/>
      <c r="Q70" s="20" t="n"/>
      <c r="R70" s="20" t="n"/>
      <c r="S70" s="20" t="n"/>
      <c r="T70" s="68">
        <f>IF($N70="","",IFERROR($R70/($W70/6),0))</f>
        <v/>
      </c>
      <c r="U70" s="20" t="n"/>
      <c r="V70" s="20" t="n"/>
      <c r="W70" s="22">
        <f>IF($N70="","",MAX(0,INT($P70)*6+ROUND(MOD($P70,1)*10,0)-$U70-$V70))</f>
        <v/>
      </c>
      <c r="X70" s="23">
        <f>IF($N70="","",IF($S70&gt;=2,"Strong","Standard"))</f>
        <v/>
      </c>
    </row>
    <row r="71">
      <c r="A71" s="19" t="n"/>
      <c r="B71" s="19" t="n"/>
      <c r="C71" s="5" t="n"/>
      <c r="D71" s="20" t="n"/>
      <c r="E71" s="20" t="n"/>
      <c r="F71" s="20" t="n"/>
      <c r="G71" s="20" t="n"/>
      <c r="H71" s="69">
        <f>IF($A71="","",IFERROR($D71/$E71*100,0))</f>
        <v/>
      </c>
      <c r="I71" s="20" t="n"/>
      <c r="J71" s="19" t="n"/>
      <c r="K71" s="19" t="n"/>
      <c r="L71" s="27">
        <f>IF($A71="","",$F71*4+$G71*6)</f>
        <v/>
      </c>
      <c r="M71" s="28">
        <f>IF($A71="","",IF($I71&gt;0,"Out","Not out"))</f>
        <v/>
      </c>
      <c r="N71" s="19" t="n"/>
      <c r="O71" s="19" t="n"/>
      <c r="P71" s="46" t="n"/>
      <c r="Q71" s="20" t="n"/>
      <c r="R71" s="20" t="n"/>
      <c r="S71" s="20" t="n"/>
      <c r="T71" s="69">
        <f>IF($N71="","",IFERROR($R71/($W71/6),0))</f>
        <v/>
      </c>
      <c r="U71" s="20" t="n"/>
      <c r="V71" s="20" t="n"/>
      <c r="W71" s="27">
        <f>IF($N71="","",MAX(0,INT($P71)*6+ROUND(MOD($P71,1)*10,0)-$U71-$V71))</f>
        <v/>
      </c>
      <c r="X71" s="28">
        <f>IF($N71="","",IF($S71&gt;=2,"Strong","Standard"))</f>
        <v/>
      </c>
    </row>
    <row r="72">
      <c r="A72" s="19" t="n"/>
      <c r="B72" s="19" t="n"/>
      <c r="C72" s="5" t="n"/>
      <c r="D72" s="20" t="n"/>
      <c r="E72" s="20" t="n"/>
      <c r="F72" s="20" t="n"/>
      <c r="G72" s="20" t="n"/>
      <c r="H72" s="68">
        <f>IF($A72="","",IFERROR($D72/$E72*100,0))</f>
        <v/>
      </c>
      <c r="I72" s="20" t="n"/>
      <c r="J72" s="19" t="n"/>
      <c r="K72" s="19" t="n"/>
      <c r="L72" s="22">
        <f>IF($A72="","",$F72*4+$G72*6)</f>
        <v/>
      </c>
      <c r="M72" s="23">
        <f>IF($A72="","",IF($I72&gt;0,"Out","Not out"))</f>
        <v/>
      </c>
      <c r="N72" s="19" t="n"/>
      <c r="O72" s="19" t="n"/>
      <c r="P72" s="46" t="n"/>
      <c r="Q72" s="20" t="n"/>
      <c r="R72" s="20" t="n"/>
      <c r="S72" s="20" t="n"/>
      <c r="T72" s="68">
        <f>IF($N72="","",IFERROR($R72/($W72/6),0))</f>
        <v/>
      </c>
      <c r="U72" s="20" t="n"/>
      <c r="V72" s="20" t="n"/>
      <c r="W72" s="22">
        <f>IF($N72="","",MAX(0,INT($P72)*6+ROUND(MOD($P72,1)*10,0)-$U72-$V72))</f>
        <v/>
      </c>
      <c r="X72" s="23">
        <f>IF($N72="","",IF($S72&gt;=2,"Strong","Standard"))</f>
        <v/>
      </c>
    </row>
    <row r="73">
      <c r="A73" s="19" t="n"/>
      <c r="B73" s="19" t="n"/>
      <c r="C73" s="5" t="n"/>
      <c r="D73" s="20" t="n"/>
      <c r="E73" s="20" t="n"/>
      <c r="F73" s="20" t="n"/>
      <c r="G73" s="20" t="n"/>
      <c r="H73" s="69">
        <f>IF($A73="","",IFERROR($D73/$E73*100,0))</f>
        <v/>
      </c>
      <c r="I73" s="20" t="n"/>
      <c r="J73" s="19" t="n"/>
      <c r="K73" s="19" t="n"/>
      <c r="L73" s="27">
        <f>IF($A73="","",$F73*4+$G73*6)</f>
        <v/>
      </c>
      <c r="M73" s="28">
        <f>IF($A73="","",IF($I73&gt;0,"Out","Not out"))</f>
        <v/>
      </c>
      <c r="N73" s="19" t="n"/>
      <c r="O73" s="19" t="n"/>
      <c r="P73" s="46" t="n"/>
      <c r="Q73" s="20" t="n"/>
      <c r="R73" s="20" t="n"/>
      <c r="S73" s="20" t="n"/>
      <c r="T73" s="69">
        <f>IF($N73="","",IFERROR($R73/($W73/6),0))</f>
        <v/>
      </c>
      <c r="U73" s="20" t="n"/>
      <c r="V73" s="20" t="n"/>
      <c r="W73" s="27">
        <f>IF($N73="","",MAX(0,INT($P73)*6+ROUND(MOD($P73,1)*10,0)-$U73-$V73))</f>
        <v/>
      </c>
      <c r="X73" s="28">
        <f>IF($N73="","",IF($S73&gt;=2,"Strong","Standard"))</f>
        <v/>
      </c>
    </row>
    <row r="74">
      <c r="A74" s="19" t="n"/>
      <c r="B74" s="19" t="n"/>
      <c r="C74" s="5" t="n"/>
      <c r="D74" s="20" t="n"/>
      <c r="E74" s="20" t="n"/>
      <c r="F74" s="20" t="n"/>
      <c r="G74" s="20" t="n"/>
      <c r="H74" s="68">
        <f>IF($A74="","",IFERROR($D74/$E74*100,0))</f>
        <v/>
      </c>
      <c r="I74" s="20" t="n"/>
      <c r="J74" s="19" t="n"/>
      <c r="K74" s="19" t="n"/>
      <c r="L74" s="22">
        <f>IF($A74="","",$F74*4+$G74*6)</f>
        <v/>
      </c>
      <c r="M74" s="23">
        <f>IF($A74="","",IF($I74&gt;0,"Out","Not out"))</f>
        <v/>
      </c>
      <c r="N74" s="19" t="n"/>
      <c r="O74" s="19" t="n"/>
      <c r="P74" s="46" t="n"/>
      <c r="Q74" s="20" t="n"/>
      <c r="R74" s="20" t="n"/>
      <c r="S74" s="20" t="n"/>
      <c r="T74" s="68">
        <f>IF($N74="","",IFERROR($R74/($W74/6),0))</f>
        <v/>
      </c>
      <c r="U74" s="20" t="n"/>
      <c r="V74" s="20" t="n"/>
      <c r="W74" s="22">
        <f>IF($N74="","",MAX(0,INT($P74)*6+ROUND(MOD($P74,1)*10,0)-$U74-$V74))</f>
        <v/>
      </c>
      <c r="X74" s="23">
        <f>IF($N74="","",IF($S74&gt;=2,"Strong","Standard"))</f>
        <v/>
      </c>
    </row>
    <row r="75">
      <c r="A75" s="19" t="n"/>
      <c r="B75" s="19" t="n"/>
      <c r="C75" s="5" t="n"/>
      <c r="D75" s="20" t="n"/>
      <c r="E75" s="20" t="n"/>
      <c r="F75" s="20" t="n"/>
      <c r="G75" s="20" t="n"/>
      <c r="H75" s="69">
        <f>IF($A75="","",IFERROR($D75/$E75*100,0))</f>
        <v/>
      </c>
      <c r="I75" s="20" t="n"/>
      <c r="J75" s="19" t="n"/>
      <c r="K75" s="19" t="n"/>
      <c r="L75" s="27">
        <f>IF($A75="","",$F75*4+$G75*6)</f>
        <v/>
      </c>
      <c r="M75" s="28">
        <f>IF($A75="","",IF($I75&gt;0,"Out","Not out"))</f>
        <v/>
      </c>
      <c r="N75" s="19" t="n"/>
      <c r="O75" s="19" t="n"/>
      <c r="P75" s="46" t="n"/>
      <c r="Q75" s="20" t="n"/>
      <c r="R75" s="20" t="n"/>
      <c r="S75" s="20" t="n"/>
      <c r="T75" s="69">
        <f>IF($N75="","",IFERROR($R75/($W75/6),0))</f>
        <v/>
      </c>
      <c r="U75" s="20" t="n"/>
      <c r="V75" s="20" t="n"/>
      <c r="W75" s="27">
        <f>IF($N75="","",MAX(0,INT($P75)*6+ROUND(MOD($P75,1)*10,0)-$U75-$V75))</f>
        <v/>
      </c>
      <c r="X75" s="28">
        <f>IF($N75="","",IF($S75&gt;=2,"Strong","Standard"))</f>
        <v/>
      </c>
    </row>
    <row r="76">
      <c r="A76" s="19" t="n"/>
      <c r="B76" s="19" t="n"/>
      <c r="C76" s="5" t="n"/>
      <c r="D76" s="20" t="n"/>
      <c r="E76" s="20" t="n"/>
      <c r="F76" s="20" t="n"/>
      <c r="G76" s="20" t="n"/>
      <c r="H76" s="68">
        <f>IF($A76="","",IFERROR($D76/$E76*100,0))</f>
        <v/>
      </c>
      <c r="I76" s="20" t="n"/>
      <c r="J76" s="19" t="n"/>
      <c r="K76" s="19" t="n"/>
      <c r="L76" s="22">
        <f>IF($A76="","",$F76*4+$G76*6)</f>
        <v/>
      </c>
      <c r="M76" s="23">
        <f>IF($A76="","",IF($I76&gt;0,"Out","Not out"))</f>
        <v/>
      </c>
      <c r="N76" s="19" t="n"/>
      <c r="O76" s="19" t="n"/>
      <c r="P76" s="46" t="n"/>
      <c r="Q76" s="20" t="n"/>
      <c r="R76" s="20" t="n"/>
      <c r="S76" s="20" t="n"/>
      <c r="T76" s="68">
        <f>IF($N76="","",IFERROR($R76/($W76/6),0))</f>
        <v/>
      </c>
      <c r="U76" s="20" t="n"/>
      <c r="V76" s="20" t="n"/>
      <c r="W76" s="22">
        <f>IF($N76="","",MAX(0,INT($P76)*6+ROUND(MOD($P76,1)*10,0)-$U76-$V76))</f>
        <v/>
      </c>
      <c r="X76" s="23">
        <f>IF($N76="","",IF($S76&gt;=2,"Strong","Standard"))</f>
        <v/>
      </c>
    </row>
    <row r="77">
      <c r="A77" s="19" t="n"/>
      <c r="B77" s="19" t="n"/>
      <c r="C77" s="5" t="n"/>
      <c r="D77" s="20" t="n"/>
      <c r="E77" s="20" t="n"/>
      <c r="F77" s="20" t="n"/>
      <c r="G77" s="20" t="n"/>
      <c r="H77" s="69">
        <f>IF($A77="","",IFERROR($D77/$E77*100,0))</f>
        <v/>
      </c>
      <c r="I77" s="20" t="n"/>
      <c r="J77" s="19" t="n"/>
      <c r="K77" s="19" t="n"/>
      <c r="L77" s="27">
        <f>IF($A77="","",$F77*4+$G77*6)</f>
        <v/>
      </c>
      <c r="M77" s="28">
        <f>IF($A77="","",IF($I77&gt;0,"Out","Not out"))</f>
        <v/>
      </c>
      <c r="N77" s="19" t="n"/>
      <c r="O77" s="19" t="n"/>
      <c r="P77" s="46" t="n"/>
      <c r="Q77" s="20" t="n"/>
      <c r="R77" s="20" t="n"/>
      <c r="S77" s="20" t="n"/>
      <c r="T77" s="69">
        <f>IF($N77="","",IFERROR($R77/($W77/6),0))</f>
        <v/>
      </c>
      <c r="U77" s="20" t="n"/>
      <c r="V77" s="20" t="n"/>
      <c r="W77" s="27">
        <f>IF($N77="","",MAX(0,INT($P77)*6+ROUND(MOD($P77,1)*10,0)-$U77-$V77))</f>
        <v/>
      </c>
      <c r="X77" s="28">
        <f>IF($N77="","",IF($S77&gt;=2,"Strong","Standard"))</f>
        <v/>
      </c>
    </row>
    <row r="78">
      <c r="A78" s="19" t="n"/>
      <c r="B78" s="19" t="n"/>
      <c r="C78" s="5" t="n"/>
      <c r="D78" s="20" t="n"/>
      <c r="E78" s="20" t="n"/>
      <c r="F78" s="20" t="n"/>
      <c r="G78" s="20" t="n"/>
      <c r="H78" s="68">
        <f>IF($A78="","",IFERROR($D78/$E78*100,0))</f>
        <v/>
      </c>
      <c r="I78" s="20" t="n"/>
      <c r="J78" s="19" t="n"/>
      <c r="K78" s="19" t="n"/>
      <c r="L78" s="22">
        <f>IF($A78="","",$F78*4+$G78*6)</f>
        <v/>
      </c>
      <c r="M78" s="23">
        <f>IF($A78="","",IF($I78&gt;0,"Out","Not out"))</f>
        <v/>
      </c>
      <c r="N78" s="19" t="n"/>
      <c r="O78" s="19" t="n"/>
      <c r="P78" s="46" t="n"/>
      <c r="Q78" s="20" t="n"/>
      <c r="R78" s="20" t="n"/>
      <c r="S78" s="20" t="n"/>
      <c r="T78" s="68">
        <f>IF($N78="","",IFERROR($R78/($W78/6),0))</f>
        <v/>
      </c>
      <c r="U78" s="20" t="n"/>
      <c r="V78" s="20" t="n"/>
      <c r="W78" s="22">
        <f>IF($N78="","",MAX(0,INT($P78)*6+ROUND(MOD($P78,1)*10,0)-$U78-$V78))</f>
        <v/>
      </c>
      <c r="X78" s="23">
        <f>IF($N78="","",IF($S78&gt;=2,"Strong","Standard"))</f>
        <v/>
      </c>
    </row>
    <row r="79">
      <c r="A79" s="19" t="n"/>
      <c r="B79" s="19" t="n"/>
      <c r="C79" s="5" t="n"/>
      <c r="D79" s="20" t="n"/>
      <c r="E79" s="20" t="n"/>
      <c r="F79" s="20" t="n"/>
      <c r="G79" s="20" t="n"/>
      <c r="H79" s="69">
        <f>IF($A79="","",IFERROR($D79/$E79*100,0))</f>
        <v/>
      </c>
      <c r="I79" s="20" t="n"/>
      <c r="J79" s="19" t="n"/>
      <c r="K79" s="19" t="n"/>
      <c r="L79" s="27">
        <f>IF($A79="","",$F79*4+$G79*6)</f>
        <v/>
      </c>
      <c r="M79" s="28">
        <f>IF($A79="","",IF($I79&gt;0,"Out","Not out"))</f>
        <v/>
      </c>
      <c r="N79" s="19" t="n"/>
      <c r="O79" s="19" t="n"/>
      <c r="P79" s="46" t="n"/>
      <c r="Q79" s="20" t="n"/>
      <c r="R79" s="20" t="n"/>
      <c r="S79" s="20" t="n"/>
      <c r="T79" s="69">
        <f>IF($N79="","",IFERROR($R79/($W79/6),0))</f>
        <v/>
      </c>
      <c r="U79" s="20" t="n"/>
      <c r="V79" s="20" t="n"/>
      <c r="W79" s="27">
        <f>IF($N79="","",MAX(0,INT($P79)*6+ROUND(MOD($P79,1)*10,0)-$U79-$V79))</f>
        <v/>
      </c>
      <c r="X79" s="28">
        <f>IF($N79="","",IF($S79&gt;=2,"Strong","Standard"))</f>
        <v/>
      </c>
    </row>
    <row r="80">
      <c r="A80" s="19" t="n"/>
      <c r="B80" s="19" t="n"/>
      <c r="C80" s="5" t="n"/>
      <c r="D80" s="20" t="n"/>
      <c r="E80" s="20" t="n"/>
      <c r="F80" s="20" t="n"/>
      <c r="G80" s="20" t="n"/>
      <c r="H80" s="68">
        <f>IF($A80="","",IFERROR($D80/$E80*100,0))</f>
        <v/>
      </c>
      <c r="I80" s="20" t="n"/>
      <c r="J80" s="19" t="n"/>
      <c r="K80" s="19" t="n"/>
      <c r="L80" s="22">
        <f>IF($A80="","",$F80*4+$G80*6)</f>
        <v/>
      </c>
      <c r="M80" s="23">
        <f>IF($A80="","",IF($I80&gt;0,"Out","Not out"))</f>
        <v/>
      </c>
      <c r="N80" s="19" t="n"/>
      <c r="O80" s="19" t="n"/>
      <c r="P80" s="46" t="n"/>
      <c r="Q80" s="20" t="n"/>
      <c r="R80" s="20" t="n"/>
      <c r="S80" s="20" t="n"/>
      <c r="T80" s="68">
        <f>IF($N80="","",IFERROR($R80/($W80/6),0))</f>
        <v/>
      </c>
      <c r="U80" s="20" t="n"/>
      <c r="V80" s="20" t="n"/>
      <c r="W80" s="22">
        <f>IF($N80="","",MAX(0,INT($P80)*6+ROUND(MOD($P80,1)*10,0)-$U80-$V80))</f>
        <v/>
      </c>
      <c r="X80" s="23">
        <f>IF($N80="","",IF($S80&gt;=2,"Strong","Standard"))</f>
        <v/>
      </c>
    </row>
    <row r="81">
      <c r="A81" s="19" t="n"/>
      <c r="B81" s="19" t="n"/>
      <c r="C81" s="5" t="n"/>
      <c r="D81" s="20" t="n"/>
      <c r="E81" s="20" t="n"/>
      <c r="F81" s="20" t="n"/>
      <c r="G81" s="20" t="n"/>
      <c r="H81" s="69">
        <f>IF($A81="","",IFERROR($D81/$E81*100,0))</f>
        <v/>
      </c>
      <c r="I81" s="20" t="n"/>
      <c r="J81" s="19" t="n"/>
      <c r="K81" s="19" t="n"/>
      <c r="L81" s="27">
        <f>IF($A81="","",$F81*4+$G81*6)</f>
        <v/>
      </c>
      <c r="M81" s="28">
        <f>IF($A81="","",IF($I81&gt;0,"Out","Not out"))</f>
        <v/>
      </c>
      <c r="N81" s="19" t="n"/>
      <c r="O81" s="19" t="n"/>
      <c r="P81" s="46" t="n"/>
      <c r="Q81" s="20" t="n"/>
      <c r="R81" s="20" t="n"/>
      <c r="S81" s="20" t="n"/>
      <c r="T81" s="69">
        <f>IF($N81="","",IFERROR($R81/($W81/6),0))</f>
        <v/>
      </c>
      <c r="U81" s="20" t="n"/>
      <c r="V81" s="20" t="n"/>
      <c r="W81" s="27">
        <f>IF($N81="","",MAX(0,INT($P81)*6+ROUND(MOD($P81,1)*10,0)-$U81-$V81))</f>
        <v/>
      </c>
      <c r="X81" s="28">
        <f>IF($N81="","",IF($S81&gt;=2,"Strong","Standard"))</f>
        <v/>
      </c>
    </row>
    <row r="82">
      <c r="A82" s="19" t="n"/>
      <c r="B82" s="19" t="n"/>
      <c r="C82" s="5" t="n"/>
      <c r="D82" s="20" t="n"/>
      <c r="E82" s="20" t="n"/>
      <c r="F82" s="20" t="n"/>
      <c r="G82" s="20" t="n"/>
      <c r="H82" s="68">
        <f>IF($A82="","",IFERROR($D82/$E82*100,0))</f>
        <v/>
      </c>
      <c r="I82" s="20" t="n"/>
      <c r="J82" s="19" t="n"/>
      <c r="K82" s="19" t="n"/>
      <c r="L82" s="22">
        <f>IF($A82="","",$F82*4+$G82*6)</f>
        <v/>
      </c>
      <c r="M82" s="23">
        <f>IF($A82="","",IF($I82&gt;0,"Out","Not out"))</f>
        <v/>
      </c>
      <c r="N82" s="19" t="n"/>
      <c r="O82" s="19" t="n"/>
      <c r="P82" s="46" t="n"/>
      <c r="Q82" s="20" t="n"/>
      <c r="R82" s="20" t="n"/>
      <c r="S82" s="20" t="n"/>
      <c r="T82" s="68">
        <f>IF($N82="","",IFERROR($R82/($W82/6),0))</f>
        <v/>
      </c>
      <c r="U82" s="20" t="n"/>
      <c r="V82" s="20" t="n"/>
      <c r="W82" s="22">
        <f>IF($N82="","",MAX(0,INT($P82)*6+ROUND(MOD($P82,1)*10,0)-$U82-$V82))</f>
        <v/>
      </c>
      <c r="X82" s="23">
        <f>IF($N82="","",IF($S82&gt;=2,"Strong","Standard"))</f>
        <v/>
      </c>
    </row>
    <row r="83">
      <c r="A83" s="19" t="n"/>
      <c r="B83" s="19" t="n"/>
      <c r="C83" s="5" t="n"/>
      <c r="D83" s="20" t="n"/>
      <c r="E83" s="20" t="n"/>
      <c r="F83" s="20" t="n"/>
      <c r="G83" s="20" t="n"/>
      <c r="H83" s="69">
        <f>IF($A83="","",IFERROR($D83/$E83*100,0))</f>
        <v/>
      </c>
      <c r="I83" s="20" t="n"/>
      <c r="J83" s="19" t="n"/>
      <c r="K83" s="19" t="n"/>
      <c r="L83" s="27">
        <f>IF($A83="","",$F83*4+$G83*6)</f>
        <v/>
      </c>
      <c r="M83" s="28">
        <f>IF($A83="","",IF($I83&gt;0,"Out","Not out"))</f>
        <v/>
      </c>
      <c r="N83" s="19" t="n"/>
      <c r="O83" s="19" t="n"/>
      <c r="P83" s="46" t="n"/>
      <c r="Q83" s="20" t="n"/>
      <c r="R83" s="20" t="n"/>
      <c r="S83" s="20" t="n"/>
      <c r="T83" s="69">
        <f>IF($N83="","",IFERROR($R83/($W83/6),0))</f>
        <v/>
      </c>
      <c r="U83" s="20" t="n"/>
      <c r="V83" s="20" t="n"/>
      <c r="W83" s="27">
        <f>IF($N83="","",MAX(0,INT($P83)*6+ROUND(MOD($P83,1)*10,0)-$U83-$V83))</f>
        <v/>
      </c>
      <c r="X83" s="28">
        <f>IF($N83="","",IF($S83&gt;=2,"Strong","Standard"))</f>
        <v/>
      </c>
    </row>
    <row r="84">
      <c r="A84" s="19" t="n"/>
      <c r="B84" s="19" t="n"/>
      <c r="C84" s="5" t="n"/>
      <c r="D84" s="20" t="n"/>
      <c r="E84" s="20" t="n"/>
      <c r="F84" s="20" t="n"/>
      <c r="G84" s="20" t="n"/>
      <c r="H84" s="68">
        <f>IF($A84="","",IFERROR($D84/$E84*100,0))</f>
        <v/>
      </c>
      <c r="I84" s="20" t="n"/>
      <c r="J84" s="19" t="n"/>
      <c r="K84" s="19" t="n"/>
      <c r="L84" s="22">
        <f>IF($A84="","",$F84*4+$G84*6)</f>
        <v/>
      </c>
      <c r="M84" s="23">
        <f>IF($A84="","",IF($I84&gt;0,"Out","Not out"))</f>
        <v/>
      </c>
      <c r="N84" s="19" t="n"/>
      <c r="O84" s="19" t="n"/>
      <c r="P84" s="46" t="n"/>
      <c r="Q84" s="20" t="n"/>
      <c r="R84" s="20" t="n"/>
      <c r="S84" s="20" t="n"/>
      <c r="T84" s="68">
        <f>IF($N84="","",IFERROR($R84/($W84/6),0))</f>
        <v/>
      </c>
      <c r="U84" s="20" t="n"/>
      <c r="V84" s="20" t="n"/>
      <c r="W84" s="22">
        <f>IF($N84="","",MAX(0,INT($P84)*6+ROUND(MOD($P84,1)*10,0)-$U84-$V84))</f>
        <v/>
      </c>
      <c r="X84" s="23">
        <f>IF($N84="","",IF($S84&gt;=2,"Strong","Standard"))</f>
        <v/>
      </c>
    </row>
    <row r="85">
      <c r="A85" s="19" t="n"/>
      <c r="B85" s="19" t="n"/>
      <c r="C85" s="5" t="n"/>
      <c r="D85" s="20" t="n"/>
      <c r="E85" s="20" t="n"/>
      <c r="F85" s="20" t="n"/>
      <c r="G85" s="20" t="n"/>
      <c r="H85" s="69">
        <f>IF($A85="","",IFERROR($D85/$E85*100,0))</f>
        <v/>
      </c>
      <c r="I85" s="20" t="n"/>
      <c r="J85" s="19" t="n"/>
      <c r="K85" s="19" t="n"/>
      <c r="L85" s="27">
        <f>IF($A85="","",$F85*4+$G85*6)</f>
        <v/>
      </c>
      <c r="M85" s="28">
        <f>IF($A85="","",IF($I85&gt;0,"Out","Not out"))</f>
        <v/>
      </c>
      <c r="N85" s="19" t="n"/>
      <c r="O85" s="19" t="n"/>
      <c r="P85" s="46" t="n"/>
      <c r="Q85" s="20" t="n"/>
      <c r="R85" s="20" t="n"/>
      <c r="S85" s="20" t="n"/>
      <c r="T85" s="69">
        <f>IF($N85="","",IFERROR($R85/($W85/6),0))</f>
        <v/>
      </c>
      <c r="U85" s="20" t="n"/>
      <c r="V85" s="20" t="n"/>
      <c r="W85" s="27">
        <f>IF($N85="","",MAX(0,INT($P85)*6+ROUND(MOD($P85,1)*10,0)-$U85-$V85))</f>
        <v/>
      </c>
      <c r="X85" s="28">
        <f>IF($N85="","",IF($S85&gt;=2,"Strong","Standard"))</f>
        <v/>
      </c>
    </row>
    <row r="86">
      <c r="A86" s="19" t="n"/>
      <c r="B86" s="19" t="n"/>
      <c r="C86" s="5" t="n"/>
      <c r="D86" s="20" t="n"/>
      <c r="E86" s="20" t="n"/>
      <c r="F86" s="20" t="n"/>
      <c r="G86" s="20" t="n"/>
      <c r="H86" s="68">
        <f>IF($A86="","",IFERROR($D86/$E86*100,0))</f>
        <v/>
      </c>
      <c r="I86" s="20" t="n"/>
      <c r="J86" s="19" t="n"/>
      <c r="K86" s="19" t="n"/>
      <c r="L86" s="22">
        <f>IF($A86="","",$F86*4+$G86*6)</f>
        <v/>
      </c>
      <c r="M86" s="23">
        <f>IF($A86="","",IF($I86&gt;0,"Out","Not out"))</f>
        <v/>
      </c>
      <c r="N86" s="19" t="n"/>
      <c r="O86" s="19" t="n"/>
      <c r="P86" s="46" t="n"/>
      <c r="Q86" s="20" t="n"/>
      <c r="R86" s="20" t="n"/>
      <c r="S86" s="20" t="n"/>
      <c r="T86" s="68">
        <f>IF($N86="","",IFERROR($R86/($W86/6),0))</f>
        <v/>
      </c>
      <c r="U86" s="20" t="n"/>
      <c r="V86" s="20" t="n"/>
      <c r="W86" s="22">
        <f>IF($N86="","",MAX(0,INT($P86)*6+ROUND(MOD($P86,1)*10,0)-$U86-$V86))</f>
        <v/>
      </c>
      <c r="X86" s="23">
        <f>IF($N86="","",IF($S86&gt;=2,"Strong","Standard"))</f>
        <v/>
      </c>
    </row>
    <row r="87">
      <c r="A87" s="19" t="n"/>
      <c r="B87" s="19" t="n"/>
      <c r="C87" s="5" t="n"/>
      <c r="D87" s="20" t="n"/>
      <c r="E87" s="20" t="n"/>
      <c r="F87" s="20" t="n"/>
      <c r="G87" s="20" t="n"/>
      <c r="H87" s="69">
        <f>IF($A87="","",IFERROR($D87/$E87*100,0))</f>
        <v/>
      </c>
      <c r="I87" s="20" t="n"/>
      <c r="J87" s="19" t="n"/>
      <c r="K87" s="19" t="n"/>
      <c r="L87" s="27">
        <f>IF($A87="","",$F87*4+$G87*6)</f>
        <v/>
      </c>
      <c r="M87" s="28">
        <f>IF($A87="","",IF($I87&gt;0,"Out","Not out"))</f>
        <v/>
      </c>
      <c r="N87" s="19" t="n"/>
      <c r="O87" s="19" t="n"/>
      <c r="P87" s="46" t="n"/>
      <c r="Q87" s="20" t="n"/>
      <c r="R87" s="20" t="n"/>
      <c r="S87" s="20" t="n"/>
      <c r="T87" s="69">
        <f>IF($N87="","",IFERROR($R87/($W87/6),0))</f>
        <v/>
      </c>
      <c r="U87" s="20" t="n"/>
      <c r="V87" s="20" t="n"/>
      <c r="W87" s="27">
        <f>IF($N87="","",MAX(0,INT($P87)*6+ROUND(MOD($P87,1)*10,0)-$U87-$V87))</f>
        <v/>
      </c>
      <c r="X87" s="28">
        <f>IF($N87="","",IF($S87&gt;=2,"Strong","Standard"))</f>
        <v/>
      </c>
    </row>
    <row r="88">
      <c r="A88" s="19" t="n"/>
      <c r="B88" s="19" t="n"/>
      <c r="C88" s="5" t="n"/>
      <c r="D88" s="20" t="n"/>
      <c r="E88" s="20" t="n"/>
      <c r="F88" s="20" t="n"/>
      <c r="G88" s="20" t="n"/>
      <c r="H88" s="68">
        <f>IF($A88="","",IFERROR($D88/$E88*100,0))</f>
        <v/>
      </c>
      <c r="I88" s="20" t="n"/>
      <c r="J88" s="19" t="n"/>
      <c r="K88" s="19" t="n"/>
      <c r="L88" s="22">
        <f>IF($A88="","",$F88*4+$G88*6)</f>
        <v/>
      </c>
      <c r="M88" s="23">
        <f>IF($A88="","",IF($I88&gt;0,"Out","Not out"))</f>
        <v/>
      </c>
      <c r="N88" s="19" t="n"/>
      <c r="O88" s="19" t="n"/>
      <c r="P88" s="46" t="n"/>
      <c r="Q88" s="20" t="n"/>
      <c r="R88" s="20" t="n"/>
      <c r="S88" s="20" t="n"/>
      <c r="T88" s="68">
        <f>IF($N88="","",IFERROR($R88/($W88/6),0))</f>
        <v/>
      </c>
      <c r="U88" s="20" t="n"/>
      <c r="V88" s="20" t="n"/>
      <c r="W88" s="22">
        <f>IF($N88="","",MAX(0,INT($P88)*6+ROUND(MOD($P88,1)*10,0)-$U88-$V88))</f>
        <v/>
      </c>
      <c r="X88" s="23">
        <f>IF($N88="","",IF($S88&gt;=2,"Strong","Standard"))</f>
        <v/>
      </c>
    </row>
    <row r="89">
      <c r="A89" s="19" t="n"/>
      <c r="B89" s="19" t="n"/>
      <c r="C89" s="5" t="n"/>
      <c r="D89" s="20" t="n"/>
      <c r="E89" s="20" t="n"/>
      <c r="F89" s="20" t="n"/>
      <c r="G89" s="20" t="n"/>
      <c r="H89" s="69">
        <f>IF($A89="","",IFERROR($D89/$E89*100,0))</f>
        <v/>
      </c>
      <c r="I89" s="20" t="n"/>
      <c r="J89" s="19" t="n"/>
      <c r="K89" s="19" t="n"/>
      <c r="L89" s="27">
        <f>IF($A89="","",$F89*4+$G89*6)</f>
        <v/>
      </c>
      <c r="M89" s="28">
        <f>IF($A89="","",IF($I89&gt;0,"Out","Not out"))</f>
        <v/>
      </c>
      <c r="N89" s="19" t="n"/>
      <c r="O89" s="19" t="n"/>
      <c r="P89" s="46" t="n"/>
      <c r="Q89" s="20" t="n"/>
      <c r="R89" s="20" t="n"/>
      <c r="S89" s="20" t="n"/>
      <c r="T89" s="69">
        <f>IF($N89="","",IFERROR($R89/($W89/6),0))</f>
        <v/>
      </c>
      <c r="U89" s="20" t="n"/>
      <c r="V89" s="20" t="n"/>
      <c r="W89" s="27">
        <f>IF($N89="","",MAX(0,INT($P89)*6+ROUND(MOD($P89,1)*10,0)-$U89-$V89))</f>
        <v/>
      </c>
      <c r="X89" s="28">
        <f>IF($N89="","",IF($S89&gt;=2,"Strong","Standard"))</f>
        <v/>
      </c>
    </row>
    <row r="90">
      <c r="A90" s="19" t="n"/>
      <c r="B90" s="19" t="n"/>
      <c r="C90" s="5" t="n"/>
      <c r="D90" s="20" t="n"/>
      <c r="E90" s="20" t="n"/>
      <c r="F90" s="20" t="n"/>
      <c r="G90" s="20" t="n"/>
      <c r="H90" s="68">
        <f>IF($A90="","",IFERROR($D90/$E90*100,0))</f>
        <v/>
      </c>
      <c r="I90" s="20" t="n"/>
      <c r="J90" s="19" t="n"/>
      <c r="K90" s="19" t="n"/>
      <c r="L90" s="22">
        <f>IF($A90="","",$F90*4+$G90*6)</f>
        <v/>
      </c>
      <c r="M90" s="23">
        <f>IF($A90="","",IF($I90&gt;0,"Out","Not out"))</f>
        <v/>
      </c>
      <c r="N90" s="19" t="n"/>
      <c r="O90" s="19" t="n"/>
      <c r="P90" s="46" t="n"/>
      <c r="Q90" s="20" t="n"/>
      <c r="R90" s="20" t="n"/>
      <c r="S90" s="20" t="n"/>
      <c r="T90" s="68">
        <f>IF($N90="","",IFERROR($R90/($W90/6),0))</f>
        <v/>
      </c>
      <c r="U90" s="20" t="n"/>
      <c r="V90" s="20" t="n"/>
      <c r="W90" s="22">
        <f>IF($N90="","",MAX(0,INT($P90)*6+ROUND(MOD($P90,1)*10,0)-$U90-$V90))</f>
        <v/>
      </c>
      <c r="X90" s="23">
        <f>IF($N90="","",IF($S90&gt;=2,"Strong","Standard"))</f>
        <v/>
      </c>
    </row>
    <row r="91">
      <c r="A91" s="19" t="n"/>
      <c r="B91" s="19" t="n"/>
      <c r="C91" s="5" t="n"/>
      <c r="D91" s="20" t="n"/>
      <c r="E91" s="20" t="n"/>
      <c r="F91" s="20" t="n"/>
      <c r="G91" s="20" t="n"/>
      <c r="H91" s="69">
        <f>IF($A91="","",IFERROR($D91/$E91*100,0))</f>
        <v/>
      </c>
      <c r="I91" s="20" t="n"/>
      <c r="J91" s="19" t="n"/>
      <c r="K91" s="19" t="n"/>
      <c r="L91" s="27">
        <f>IF($A91="","",$F91*4+$G91*6)</f>
        <v/>
      </c>
      <c r="M91" s="28">
        <f>IF($A91="","",IF($I91&gt;0,"Out","Not out"))</f>
        <v/>
      </c>
      <c r="N91" s="19" t="n"/>
      <c r="O91" s="19" t="n"/>
      <c r="P91" s="46" t="n"/>
      <c r="Q91" s="20" t="n"/>
      <c r="R91" s="20" t="n"/>
      <c r="S91" s="20" t="n"/>
      <c r="T91" s="69">
        <f>IF($N91="","",IFERROR($R91/($W91/6),0))</f>
        <v/>
      </c>
      <c r="U91" s="20" t="n"/>
      <c r="V91" s="20" t="n"/>
      <c r="W91" s="27">
        <f>IF($N91="","",MAX(0,INT($P91)*6+ROUND(MOD($P91,1)*10,0)-$U91-$V91))</f>
        <v/>
      </c>
      <c r="X91" s="28">
        <f>IF($N91="","",IF($S91&gt;=2,"Strong","Standard"))</f>
        <v/>
      </c>
    </row>
    <row r="92">
      <c r="A92" s="19" t="n"/>
      <c r="B92" s="19" t="n"/>
      <c r="C92" s="5" t="n"/>
      <c r="D92" s="20" t="n"/>
      <c r="E92" s="20" t="n"/>
      <c r="F92" s="20" t="n"/>
      <c r="G92" s="20" t="n"/>
      <c r="H92" s="68">
        <f>IF($A92="","",IFERROR($D92/$E92*100,0))</f>
        <v/>
      </c>
      <c r="I92" s="20" t="n"/>
      <c r="J92" s="19" t="n"/>
      <c r="K92" s="19" t="n"/>
      <c r="L92" s="22">
        <f>IF($A92="","",$F92*4+$G92*6)</f>
        <v/>
      </c>
      <c r="M92" s="23">
        <f>IF($A92="","",IF($I92&gt;0,"Out","Not out"))</f>
        <v/>
      </c>
      <c r="N92" s="19" t="n"/>
      <c r="O92" s="19" t="n"/>
      <c r="P92" s="46" t="n"/>
      <c r="Q92" s="20" t="n"/>
      <c r="R92" s="20" t="n"/>
      <c r="S92" s="20" t="n"/>
      <c r="T92" s="68">
        <f>IF($N92="","",IFERROR($R92/($W92/6),0))</f>
        <v/>
      </c>
      <c r="U92" s="20" t="n"/>
      <c r="V92" s="20" t="n"/>
      <c r="W92" s="22">
        <f>IF($N92="","",MAX(0,INT($P92)*6+ROUND(MOD($P92,1)*10,0)-$U92-$V92))</f>
        <v/>
      </c>
      <c r="X92" s="23">
        <f>IF($N92="","",IF($S92&gt;=2,"Strong","Standard"))</f>
        <v/>
      </c>
    </row>
    <row r="93">
      <c r="A93" s="19" t="n"/>
      <c r="B93" s="19" t="n"/>
      <c r="C93" s="5" t="n"/>
      <c r="D93" s="20" t="n"/>
      <c r="E93" s="20" t="n"/>
      <c r="F93" s="20" t="n"/>
      <c r="G93" s="20" t="n"/>
      <c r="H93" s="69">
        <f>IF($A93="","",IFERROR($D93/$E93*100,0))</f>
        <v/>
      </c>
      <c r="I93" s="20" t="n"/>
      <c r="J93" s="19" t="n"/>
      <c r="K93" s="19" t="n"/>
      <c r="L93" s="27">
        <f>IF($A93="","",$F93*4+$G93*6)</f>
        <v/>
      </c>
      <c r="M93" s="28">
        <f>IF($A93="","",IF($I93&gt;0,"Out","Not out"))</f>
        <v/>
      </c>
      <c r="N93" s="19" t="n"/>
      <c r="O93" s="19" t="n"/>
      <c r="P93" s="46" t="n"/>
      <c r="Q93" s="20" t="n"/>
      <c r="R93" s="20" t="n"/>
      <c r="S93" s="20" t="n"/>
      <c r="T93" s="69">
        <f>IF($N93="","",IFERROR($R93/($W93/6),0))</f>
        <v/>
      </c>
      <c r="U93" s="20" t="n"/>
      <c r="V93" s="20" t="n"/>
      <c r="W93" s="27">
        <f>IF($N93="","",MAX(0,INT($P93)*6+ROUND(MOD($P93,1)*10,0)-$U93-$V93))</f>
        <v/>
      </c>
      <c r="X93" s="28">
        <f>IF($N93="","",IF($S93&gt;=2,"Strong","Standard"))</f>
        <v/>
      </c>
    </row>
    <row r="94">
      <c r="A94" s="19" t="n"/>
      <c r="B94" s="19" t="n"/>
      <c r="C94" s="5" t="n"/>
      <c r="D94" s="20" t="n"/>
      <c r="E94" s="20" t="n"/>
      <c r="F94" s="20" t="n"/>
      <c r="G94" s="20" t="n"/>
      <c r="H94" s="68">
        <f>IF($A94="","",IFERROR($D94/$E94*100,0))</f>
        <v/>
      </c>
      <c r="I94" s="20" t="n"/>
      <c r="J94" s="19" t="n"/>
      <c r="K94" s="19" t="n"/>
      <c r="L94" s="22">
        <f>IF($A94="","",$F94*4+$G94*6)</f>
        <v/>
      </c>
      <c r="M94" s="23">
        <f>IF($A94="","",IF($I94&gt;0,"Out","Not out"))</f>
        <v/>
      </c>
      <c r="N94" s="19" t="n"/>
      <c r="O94" s="19" t="n"/>
      <c r="P94" s="46" t="n"/>
      <c r="Q94" s="20" t="n"/>
      <c r="R94" s="20" t="n"/>
      <c r="S94" s="20" t="n"/>
      <c r="T94" s="68">
        <f>IF($N94="","",IFERROR($R94/($W94/6),0))</f>
        <v/>
      </c>
      <c r="U94" s="20" t="n"/>
      <c r="V94" s="20" t="n"/>
      <c r="W94" s="22">
        <f>IF($N94="","",MAX(0,INT($P94)*6+ROUND(MOD($P94,1)*10,0)-$U94-$V94))</f>
        <v/>
      </c>
      <c r="X94" s="23">
        <f>IF($N94="","",IF($S94&gt;=2,"Strong","Standard"))</f>
        <v/>
      </c>
    </row>
    <row r="95">
      <c r="A95" s="19" t="n"/>
      <c r="B95" s="19" t="n"/>
      <c r="C95" s="5" t="n"/>
      <c r="D95" s="20" t="n"/>
      <c r="E95" s="20" t="n"/>
      <c r="F95" s="20" t="n"/>
      <c r="G95" s="20" t="n"/>
      <c r="H95" s="69">
        <f>IF($A95="","",IFERROR($D95/$E95*100,0))</f>
        <v/>
      </c>
      <c r="I95" s="20" t="n"/>
      <c r="J95" s="19" t="n"/>
      <c r="K95" s="19" t="n"/>
      <c r="L95" s="27">
        <f>IF($A95="","",$F95*4+$G95*6)</f>
        <v/>
      </c>
      <c r="M95" s="28">
        <f>IF($A95="","",IF($I95&gt;0,"Out","Not out"))</f>
        <v/>
      </c>
      <c r="N95" s="19" t="n"/>
      <c r="O95" s="19" t="n"/>
      <c r="P95" s="46" t="n"/>
      <c r="Q95" s="20" t="n"/>
      <c r="R95" s="20" t="n"/>
      <c r="S95" s="20" t="n"/>
      <c r="T95" s="69">
        <f>IF($N95="","",IFERROR($R95/($W95/6),0))</f>
        <v/>
      </c>
      <c r="U95" s="20" t="n"/>
      <c r="V95" s="20" t="n"/>
      <c r="W95" s="27">
        <f>IF($N95="","",MAX(0,INT($P95)*6+ROUND(MOD($P95,1)*10,0)-$U95-$V95))</f>
        <v/>
      </c>
      <c r="X95" s="28">
        <f>IF($N95="","",IF($S95&gt;=2,"Strong","Standard"))</f>
        <v/>
      </c>
    </row>
    <row r="96">
      <c r="A96" s="19" t="n"/>
      <c r="B96" s="19" t="n"/>
      <c r="C96" s="5" t="n"/>
      <c r="D96" s="20" t="n"/>
      <c r="E96" s="20" t="n"/>
      <c r="F96" s="20" t="n"/>
      <c r="G96" s="20" t="n"/>
      <c r="H96" s="68">
        <f>IF($A96="","",IFERROR($D96/$E96*100,0))</f>
        <v/>
      </c>
      <c r="I96" s="20" t="n"/>
      <c r="J96" s="19" t="n"/>
      <c r="K96" s="19" t="n"/>
      <c r="L96" s="22">
        <f>IF($A96="","",$F96*4+$G96*6)</f>
        <v/>
      </c>
      <c r="M96" s="23">
        <f>IF($A96="","",IF($I96&gt;0,"Out","Not out"))</f>
        <v/>
      </c>
      <c r="N96" s="19" t="n"/>
      <c r="O96" s="19" t="n"/>
      <c r="P96" s="46" t="n"/>
      <c r="Q96" s="20" t="n"/>
      <c r="R96" s="20" t="n"/>
      <c r="S96" s="20" t="n"/>
      <c r="T96" s="68">
        <f>IF($N96="","",IFERROR($R96/($W96/6),0))</f>
        <v/>
      </c>
      <c r="U96" s="20" t="n"/>
      <c r="V96" s="20" t="n"/>
      <c r="W96" s="22">
        <f>IF($N96="","",MAX(0,INT($P96)*6+ROUND(MOD($P96,1)*10,0)-$U96-$V96))</f>
        <v/>
      </c>
      <c r="X96" s="23">
        <f>IF($N96="","",IF($S96&gt;=2,"Strong","Standard"))</f>
        <v/>
      </c>
    </row>
    <row r="97">
      <c r="A97" s="19" t="n"/>
      <c r="B97" s="19" t="n"/>
      <c r="C97" s="5" t="n"/>
      <c r="D97" s="20" t="n"/>
      <c r="E97" s="20" t="n"/>
      <c r="F97" s="20" t="n"/>
      <c r="G97" s="20" t="n"/>
      <c r="H97" s="69">
        <f>IF($A97="","",IFERROR($D97/$E97*100,0))</f>
        <v/>
      </c>
      <c r="I97" s="20" t="n"/>
      <c r="J97" s="19" t="n"/>
      <c r="K97" s="19" t="n"/>
      <c r="L97" s="27">
        <f>IF($A97="","",$F97*4+$G97*6)</f>
        <v/>
      </c>
      <c r="M97" s="28">
        <f>IF($A97="","",IF($I97&gt;0,"Out","Not out"))</f>
        <v/>
      </c>
      <c r="N97" s="19" t="n"/>
      <c r="O97" s="19" t="n"/>
      <c r="P97" s="46" t="n"/>
      <c r="Q97" s="20" t="n"/>
      <c r="R97" s="20" t="n"/>
      <c r="S97" s="20" t="n"/>
      <c r="T97" s="69">
        <f>IF($N97="","",IFERROR($R97/($W97/6),0))</f>
        <v/>
      </c>
      <c r="U97" s="20" t="n"/>
      <c r="V97" s="20" t="n"/>
      <c r="W97" s="27">
        <f>IF($N97="","",MAX(0,INT($P97)*6+ROUND(MOD($P97,1)*10,0)-$U97-$V97))</f>
        <v/>
      </c>
      <c r="X97" s="28">
        <f>IF($N97="","",IF($S97&gt;=2,"Strong","Standard"))</f>
        <v/>
      </c>
    </row>
    <row r="98">
      <c r="A98" s="19" t="n"/>
      <c r="B98" s="19" t="n"/>
      <c r="C98" s="5" t="n"/>
      <c r="D98" s="20" t="n"/>
      <c r="E98" s="20" t="n"/>
      <c r="F98" s="20" t="n"/>
      <c r="G98" s="20" t="n"/>
      <c r="H98" s="68">
        <f>IF($A98="","",IFERROR($D98/$E98*100,0))</f>
        <v/>
      </c>
      <c r="I98" s="20" t="n"/>
      <c r="J98" s="19" t="n"/>
      <c r="K98" s="19" t="n"/>
      <c r="L98" s="22">
        <f>IF($A98="","",$F98*4+$G98*6)</f>
        <v/>
      </c>
      <c r="M98" s="23">
        <f>IF($A98="","",IF($I98&gt;0,"Out","Not out"))</f>
        <v/>
      </c>
      <c r="N98" s="19" t="n"/>
      <c r="O98" s="19" t="n"/>
      <c r="P98" s="46" t="n"/>
      <c r="Q98" s="20" t="n"/>
      <c r="R98" s="20" t="n"/>
      <c r="S98" s="20" t="n"/>
      <c r="T98" s="68">
        <f>IF($N98="","",IFERROR($R98/($W98/6),0))</f>
        <v/>
      </c>
      <c r="U98" s="20" t="n"/>
      <c r="V98" s="20" t="n"/>
      <c r="W98" s="22">
        <f>IF($N98="","",MAX(0,INT($P98)*6+ROUND(MOD($P98,1)*10,0)-$U98-$V98))</f>
        <v/>
      </c>
      <c r="X98" s="23">
        <f>IF($N98="","",IF($S98&gt;=2,"Strong","Standard"))</f>
        <v/>
      </c>
    </row>
    <row r="99">
      <c r="A99" s="19" t="n"/>
      <c r="B99" s="19" t="n"/>
      <c r="C99" s="5" t="n"/>
      <c r="D99" s="20" t="n"/>
      <c r="E99" s="20" t="n"/>
      <c r="F99" s="20" t="n"/>
      <c r="G99" s="20" t="n"/>
      <c r="H99" s="69">
        <f>IF($A99="","",IFERROR($D99/$E99*100,0))</f>
        <v/>
      </c>
      <c r="I99" s="20" t="n"/>
      <c r="J99" s="19" t="n"/>
      <c r="K99" s="19" t="n"/>
      <c r="L99" s="27">
        <f>IF($A99="","",$F99*4+$G99*6)</f>
        <v/>
      </c>
      <c r="M99" s="28">
        <f>IF($A99="","",IF($I99&gt;0,"Out","Not out"))</f>
        <v/>
      </c>
      <c r="N99" s="19" t="n"/>
      <c r="O99" s="19" t="n"/>
      <c r="P99" s="46" t="n"/>
      <c r="Q99" s="20" t="n"/>
      <c r="R99" s="20" t="n"/>
      <c r="S99" s="20" t="n"/>
      <c r="T99" s="69">
        <f>IF($N99="","",IFERROR($R99/($W99/6),0))</f>
        <v/>
      </c>
      <c r="U99" s="20" t="n"/>
      <c r="V99" s="20" t="n"/>
      <c r="W99" s="27">
        <f>IF($N99="","",MAX(0,INT($P99)*6+ROUND(MOD($P99,1)*10,0)-$U99-$V99))</f>
        <v/>
      </c>
      <c r="X99" s="28">
        <f>IF($N99="","",IF($S99&gt;=2,"Strong","Standard"))</f>
        <v/>
      </c>
    </row>
    <row r="100">
      <c r="A100" s="19" t="n"/>
      <c r="B100" s="19" t="n"/>
      <c r="C100" s="5" t="n"/>
      <c r="D100" s="20" t="n"/>
      <c r="E100" s="20" t="n"/>
      <c r="F100" s="20" t="n"/>
      <c r="G100" s="20" t="n"/>
      <c r="H100" s="68">
        <f>IF($A100="","",IFERROR($D100/$E100*100,0))</f>
        <v/>
      </c>
      <c r="I100" s="20" t="n"/>
      <c r="J100" s="19" t="n"/>
      <c r="K100" s="19" t="n"/>
      <c r="L100" s="22">
        <f>IF($A100="","",$F100*4+$G100*6)</f>
        <v/>
      </c>
      <c r="M100" s="23">
        <f>IF($A100="","",IF($I100&gt;0,"Out","Not out"))</f>
        <v/>
      </c>
      <c r="N100" s="19" t="n"/>
      <c r="O100" s="19" t="n"/>
      <c r="P100" s="46" t="n"/>
      <c r="Q100" s="20" t="n"/>
      <c r="R100" s="20" t="n"/>
      <c r="S100" s="20" t="n"/>
      <c r="T100" s="68">
        <f>IF($N100="","",IFERROR($R100/($W100/6),0))</f>
        <v/>
      </c>
      <c r="U100" s="20" t="n"/>
      <c r="V100" s="20" t="n"/>
      <c r="W100" s="22">
        <f>IF($N100="","",MAX(0,INT($P100)*6+ROUND(MOD($P100,1)*10,0)-$U100-$V100))</f>
        <v/>
      </c>
      <c r="X100" s="23">
        <f>IF($N100="","",IF($S100&gt;=2,"Strong","Standard"))</f>
        <v/>
      </c>
    </row>
    <row r="101">
      <c r="A101" s="19" t="n"/>
      <c r="B101" s="19" t="n"/>
      <c r="C101" s="5" t="n"/>
      <c r="D101" s="20" t="n"/>
      <c r="E101" s="20" t="n"/>
      <c r="F101" s="20" t="n"/>
      <c r="G101" s="20" t="n"/>
      <c r="H101" s="69">
        <f>IF($A101="","",IFERROR($D101/$E101*100,0))</f>
        <v/>
      </c>
      <c r="I101" s="20" t="n"/>
      <c r="J101" s="19" t="n"/>
      <c r="K101" s="19" t="n"/>
      <c r="L101" s="27">
        <f>IF($A101="","",$F101*4+$G101*6)</f>
        <v/>
      </c>
      <c r="M101" s="28">
        <f>IF($A101="","",IF($I101&gt;0,"Out","Not out"))</f>
        <v/>
      </c>
      <c r="N101" s="19" t="n"/>
      <c r="O101" s="19" t="n"/>
      <c r="P101" s="46" t="n"/>
      <c r="Q101" s="20" t="n"/>
      <c r="R101" s="20" t="n"/>
      <c r="S101" s="20" t="n"/>
      <c r="T101" s="69">
        <f>IF($N101="","",IFERROR($R101/($W101/6),0))</f>
        <v/>
      </c>
      <c r="U101" s="20" t="n"/>
      <c r="V101" s="20" t="n"/>
      <c r="W101" s="27">
        <f>IF($N101="","",MAX(0,INT($P101)*6+ROUND(MOD($P101,1)*10,0)-$U101-$V101))</f>
        <v/>
      </c>
      <c r="X101" s="28">
        <f>IF($N101="","",IF($S101&gt;=2,"Strong","Standard"))</f>
        <v/>
      </c>
    </row>
    <row r="102"/>
    <row r="103">
      <c r="A103" s="30" t="inlineStr">
        <is>
          <t>Batting Totals</t>
        </is>
      </c>
      <c r="B103" s="31" t="n"/>
      <c r="C103" s="31" t="n"/>
      <c r="D103" s="32">
        <f>SUM($D$2:$D$101)</f>
        <v/>
      </c>
      <c r="E103" s="32">
        <f>SUM($E$2:$E$101)</f>
        <v/>
      </c>
      <c r="F103" s="32">
        <f>SUM($F$2:$F$101)</f>
        <v/>
      </c>
      <c r="G103" s="32">
        <f>SUM($G$2:$G$101)</f>
        <v/>
      </c>
      <c r="H103" s="30" t="n"/>
      <c r="I103" s="32">
        <f>COUNTIF($I$2:$I$101,1)</f>
        <v/>
      </c>
      <c r="J103" s="31" t="n"/>
      <c r="K103" s="31" t="n"/>
      <c r="L103" s="31" t="n"/>
      <c r="M103" s="31" t="n"/>
      <c r="N103" s="30" t="inlineStr">
        <is>
          <t>Bowling Totals</t>
        </is>
      </c>
      <c r="O103" s="31" t="n"/>
      <c r="P103" s="31" t="n"/>
      <c r="Q103" s="31" t="n"/>
      <c r="R103" s="32">
        <f>SUM($R$2:$R$101)</f>
        <v/>
      </c>
      <c r="S103" s="32">
        <f>SUM($S$2:$S$101)</f>
        <v/>
      </c>
      <c r="T103" s="31" t="n"/>
      <c r="U103" s="32">
        <f>SUM($U$2:$U$101)</f>
        <v/>
      </c>
      <c r="V103" s="32">
        <f>SUM($V$2:$V$101)</f>
        <v/>
      </c>
      <c r="W103" s="32">
        <f>SUM($W$2:$W$101)</f>
        <v/>
      </c>
      <c r="X103" s="31" t="n"/>
    </row>
    <row r="104">
      <c r="A104" s="14" t="inlineStr">
        <is>
          <t>Average Runs</t>
        </is>
      </c>
      <c r="B104" s="33" t="n"/>
      <c r="C104" s="33" t="n"/>
      <c r="D104" s="48">
        <f>IF(COUNT($D$2:$D$101)=0,"",AVERAGE($D$2:$D$101))</f>
        <v/>
      </c>
      <c r="E104" s="33" t="n"/>
      <c r="F104" s="33" t="n"/>
      <c r="G104" s="33" t="n"/>
      <c r="H104" s="14" t="inlineStr">
        <is>
          <t>Total Dismissed</t>
        </is>
      </c>
      <c r="I104" s="35">
        <f>IF(COUNTA($A$2:$A$101)=0,"",COUNTIF($I$2:$I$101,1))</f>
        <v/>
      </c>
      <c r="J104" s="33" t="n"/>
      <c r="K104" s="33" t="n"/>
      <c r="L104" s="33" t="n"/>
      <c r="M104" s="33" t="n"/>
      <c r="N104" s="14" t="n"/>
      <c r="O104" s="33" t="n"/>
      <c r="P104" s="33" t="n"/>
      <c r="Q104" s="33" t="n"/>
      <c r="R104" s="33" t="n"/>
      <c r="S104" s="33" t="n"/>
      <c r="T104" s="33" t="n"/>
      <c r="U104" s="33" t="n"/>
      <c r="V104" s="33" t="n"/>
      <c r="W104" s="33" t="n"/>
      <c r="X104" s="33" t="n"/>
    </row>
  </sheetData>
  <autoFilter ref="A1:X101"/>
  <conditionalFormatting sqref="D2:D101">
    <cfRule type="expression" priority="1" dxfId="0">
      <formula>AND($A2&lt;&gt;"",$D2=MAX($D$2:$D$101))</formula>
    </cfRule>
  </conditionalFormatting>
  <conditionalFormatting sqref="I2:I101">
    <cfRule type="expression" priority="2" dxfId="1">
      <formula>$I2&gt;0</formula>
    </cfRule>
  </conditionalFormatting>
  <conditionalFormatting sqref="H2:H101">
    <cfRule type="expression" priority="3" dxfId="0">
      <formula>AND($A2&lt;&gt;"",$H2&gt;150)</formula>
    </cfRule>
  </conditionalFormatting>
  <dataValidations count="5">
    <dataValidation sqref="C2:C101" showErrorMessage="1" showInputMessage="1" allowBlank="1" type="whole" operator="between">
      <formula1>1</formula1>
      <formula2>10</formula2>
    </dataValidation>
    <dataValidation sqref="I2:I101" showErrorMessage="1" showInputMessage="1" allowBlank="1" type="whole" operator="between">
      <formula1>0</formula1>
      <formula2>1</formula2>
    </dataValidation>
    <dataValidation sqref="J2:J101" showErrorMessage="1" showInputMessage="1" allowBlank="1" type="list">
      <formula1>"Not out,Caught,Bowled,Run out,Stumped,Retired"</formula1>
    </dataValidation>
    <dataValidation sqref="K2:K101" showErrorMessage="1" showInputMessage="1" allowBlank="1" type="list">
      <formula1>"Yes,No"</formula1>
    </dataValidation>
    <dataValidation sqref="P2:P101" showErrorMessage="1" showInputMessage="1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101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52" t="inlineStr">
        <is>
          <t>Player</t>
        </is>
      </c>
      <c r="B1" s="52" t="inlineStr">
        <is>
          <t>Batting Position</t>
        </is>
      </c>
      <c r="C1" s="52" t="inlineStr">
        <is>
          <t>Matches Played</t>
        </is>
      </c>
      <c r="D1" s="52" t="inlineStr">
        <is>
          <t>Innings</t>
        </is>
      </c>
      <c r="E1" s="52" t="inlineStr">
        <is>
          <t>Total Runs</t>
        </is>
      </c>
      <c r="F1" s="52" t="inlineStr">
        <is>
          <t>Average Runs</t>
        </is>
      </c>
      <c r="G1" s="52" t="inlineStr">
        <is>
          <t>Highest Score</t>
        </is>
      </c>
      <c r="H1" s="52" t="inlineStr">
        <is>
          <t>Total Wickets</t>
        </is>
      </c>
      <c r="I1" s="52" t="inlineStr">
        <is>
          <t>Total Fours</t>
        </is>
      </c>
      <c r="J1" s="52" t="inlineStr">
        <is>
          <t>Total Sixes</t>
        </is>
      </c>
      <c r="K1" s="52" t="inlineStr">
        <is>
          <t>Career Strike Rate</t>
        </is>
      </c>
      <c r="L1" s="52" t="inlineStr">
        <is>
          <t>Player Rating</t>
        </is>
      </c>
      <c r="M1" s="52" t="inlineStr">
        <is>
          <t>Boundary Percentage</t>
        </is>
      </c>
    </row>
    <row r="2">
      <c r="A2" s="54" t="inlineStr">
        <is>
          <t>Jack</t>
        </is>
      </c>
      <c r="B2" s="70">
        <f>IF($A2="","",IFERROR(VLOOKUP($A2,'Scorecard'!$A$2:$M$101,3,FALSE),""))</f>
        <v/>
      </c>
      <c r="C2" s="70">
        <f>IF($A2="","",COUNTIF('Scorecard'!$A$2:$A$101,$A2))</f>
        <v/>
      </c>
      <c r="D2" s="70">
        <f>IF($A2="","",COUNTIF('Scorecard'!$A$2:$A$101,$A2))</f>
        <v/>
      </c>
      <c r="E2" s="70">
        <f>IF($A2="","",SUMIF('Scorecard'!$A$2:$A$101,$A2,'Scorecard'!$D$2:$D$101))</f>
        <v/>
      </c>
      <c r="F2" s="71">
        <f>IF($A2="","",IFERROR(AVERAGEIF('Scorecard'!$A$2:$A$101,$A2,'Scorecard'!$D$2:$D$101),0))</f>
        <v/>
      </c>
      <c r="G2" s="70">
        <f>IF($A2="","",IFERROR(VLOOKUP($A2,'Scorecard'!$A$2:$D$101,4,FALSE),0))</f>
        <v/>
      </c>
      <c r="H2" s="70">
        <f>IF($A2="","",SUMIF('Scorecard'!$N$2:$N$101,$A2,'Scorecard'!$S$2:$S$101))</f>
        <v/>
      </c>
      <c r="I2" s="70">
        <f>IF($A2="","",SUMIF('Scorecard'!$A$2:$A$101,$A2,'Scorecard'!$F$2:$F$101))</f>
        <v/>
      </c>
      <c r="J2" s="70">
        <f>IF($A2="","",SUMIF('Scorecard'!$A$2:$A$101,$A2,'Scorecard'!$G$2:$G$101))</f>
        <v/>
      </c>
      <c r="K2" s="72">
        <f>IF($A2="","",IFERROR($E2/SUMIF('Scorecard'!$A$2:$A$101,$A2,'Scorecard'!$E$2:$E$101)*100,0))</f>
        <v/>
      </c>
      <c r="L2" s="63">
        <f>IF($A2="","",IF($E2&gt;=50,"Excellent",IF($E2&gt;=25,"Good","Developing")))</f>
        <v/>
      </c>
      <c r="M2" s="72">
        <f>IF($A2="","",IFERROR(($I2*4+$J2*6)/$E2*100,0))</f>
        <v/>
      </c>
    </row>
    <row r="3">
      <c r="A3" s="54" t="inlineStr">
        <is>
          <t>Olivia</t>
        </is>
      </c>
      <c r="B3" s="73">
        <f>IF($A3="","",IFERROR(VLOOKUP($A3,'Scorecard'!$A$2:$M$101,3,FALSE),""))</f>
        <v/>
      </c>
      <c r="C3" s="73">
        <f>IF($A3="","",COUNTIF('Scorecard'!$A$2:$A$101,$A3))</f>
        <v/>
      </c>
      <c r="D3" s="73">
        <f>IF($A3="","",COUNTIF('Scorecard'!$A$2:$A$101,$A3))</f>
        <v/>
      </c>
      <c r="E3" s="73">
        <f>IF($A3="","",SUMIF('Scorecard'!$A$2:$A$101,$A3,'Scorecard'!$D$2:$D$101))</f>
        <v/>
      </c>
      <c r="F3" s="74">
        <f>IF($A3="","",IFERROR(AVERAGEIF('Scorecard'!$A$2:$A$101,$A3,'Scorecard'!$D$2:$D$101),0))</f>
        <v/>
      </c>
      <c r="G3" s="73">
        <f>IF($A3="","",IFERROR(VLOOKUP($A3,'Scorecard'!$A$2:$D$101,4,FALSE),0))</f>
        <v/>
      </c>
      <c r="H3" s="73">
        <f>IF($A3="","",SUMIF('Scorecard'!$N$2:$N$101,$A3,'Scorecard'!$S$2:$S$101))</f>
        <v/>
      </c>
      <c r="I3" s="73">
        <f>IF($A3="","",SUMIF('Scorecard'!$A$2:$A$101,$A3,'Scorecard'!$F$2:$F$101))</f>
        <v/>
      </c>
      <c r="J3" s="73">
        <f>IF($A3="","",SUMIF('Scorecard'!$A$2:$A$101,$A3,'Scorecard'!$G$2:$G$101))</f>
        <v/>
      </c>
      <c r="K3" s="75">
        <f>IF($A3="","",IFERROR($E3/SUMIF('Scorecard'!$A$2:$A$101,$A3,'Scorecard'!$E$2:$E$101)*100,0))</f>
        <v/>
      </c>
      <c r="L3" s="64">
        <f>IF($A3="","",IF($E3&gt;=50,"Excellent",IF($E3&gt;=25,"Good","Developing")))</f>
        <v/>
      </c>
      <c r="M3" s="75">
        <f>IF($A3="","",IFERROR(($I3*4+$J3*6)/$E3*100,0))</f>
        <v/>
      </c>
    </row>
    <row r="4">
      <c r="A4" s="54" t="inlineStr">
        <is>
          <t>Liam</t>
        </is>
      </c>
      <c r="B4" s="70">
        <f>IF($A4="","",IFERROR(VLOOKUP($A4,'Scorecard'!$A$2:$M$101,3,FALSE),""))</f>
        <v/>
      </c>
      <c r="C4" s="70">
        <f>IF($A4="","",COUNTIF('Scorecard'!$A$2:$A$101,$A4))</f>
        <v/>
      </c>
      <c r="D4" s="70">
        <f>IF($A4="","",COUNTIF('Scorecard'!$A$2:$A$101,$A4))</f>
        <v/>
      </c>
      <c r="E4" s="70">
        <f>IF($A4="","",SUMIF('Scorecard'!$A$2:$A$101,$A4,'Scorecard'!$D$2:$D$101))</f>
        <v/>
      </c>
      <c r="F4" s="71">
        <f>IF($A4="","",IFERROR(AVERAGEIF('Scorecard'!$A$2:$A$101,$A4,'Scorecard'!$D$2:$D$101),0))</f>
        <v/>
      </c>
      <c r="G4" s="70">
        <f>IF($A4="","",IFERROR(VLOOKUP($A4,'Scorecard'!$A$2:$D$101,4,FALSE),0))</f>
        <v/>
      </c>
      <c r="H4" s="70">
        <f>IF($A4="","",SUMIF('Scorecard'!$N$2:$N$101,$A4,'Scorecard'!$S$2:$S$101))</f>
        <v/>
      </c>
      <c r="I4" s="70">
        <f>IF($A4="","",SUMIF('Scorecard'!$A$2:$A$101,$A4,'Scorecard'!$F$2:$F$101))</f>
        <v/>
      </c>
      <c r="J4" s="70">
        <f>IF($A4="","",SUMIF('Scorecard'!$A$2:$A$101,$A4,'Scorecard'!$G$2:$G$101))</f>
        <v/>
      </c>
      <c r="K4" s="72">
        <f>IF($A4="","",IFERROR($E4/SUMIF('Scorecard'!$A$2:$A$101,$A4,'Scorecard'!$E$2:$E$101)*100,0))</f>
        <v/>
      </c>
      <c r="L4" s="63">
        <f>IF($A4="","",IF($E4&gt;=50,"Excellent",IF($E4&gt;=25,"Good","Developing")))</f>
        <v/>
      </c>
      <c r="M4" s="72">
        <f>IF($A4="","",IFERROR(($I4*4+$J4*6)/$E4*100,0))</f>
        <v/>
      </c>
    </row>
    <row r="5">
      <c r="A5" s="54" t="inlineStr">
        <is>
          <t>Charlotte</t>
        </is>
      </c>
      <c r="B5" s="73">
        <f>IF($A5="","",IFERROR(VLOOKUP($A5,'Scorecard'!$A$2:$M$101,3,FALSE),""))</f>
        <v/>
      </c>
      <c r="C5" s="73">
        <f>IF($A5="","",COUNTIF('Scorecard'!$A$2:$A$101,$A5))</f>
        <v/>
      </c>
      <c r="D5" s="73">
        <f>IF($A5="","",COUNTIF('Scorecard'!$A$2:$A$101,$A5))</f>
        <v/>
      </c>
      <c r="E5" s="73">
        <f>IF($A5="","",SUMIF('Scorecard'!$A$2:$A$101,$A5,'Scorecard'!$D$2:$D$101))</f>
        <v/>
      </c>
      <c r="F5" s="74">
        <f>IF($A5="","",IFERROR(AVERAGEIF('Scorecard'!$A$2:$A$101,$A5,'Scorecard'!$D$2:$D$101),0))</f>
        <v/>
      </c>
      <c r="G5" s="73">
        <f>IF($A5="","",IFERROR(VLOOKUP($A5,'Scorecard'!$A$2:$D$101,4,FALSE),0))</f>
        <v/>
      </c>
      <c r="H5" s="73">
        <f>IF($A5="","",SUMIF('Scorecard'!$N$2:$N$101,$A5,'Scorecard'!$S$2:$S$101))</f>
        <v/>
      </c>
      <c r="I5" s="73">
        <f>IF($A5="","",SUMIF('Scorecard'!$A$2:$A$101,$A5,'Scorecard'!$F$2:$F$101))</f>
        <v/>
      </c>
      <c r="J5" s="73">
        <f>IF($A5="","",SUMIF('Scorecard'!$A$2:$A$101,$A5,'Scorecard'!$G$2:$G$101))</f>
        <v/>
      </c>
      <c r="K5" s="75">
        <f>IF($A5="","",IFERROR($E5/SUMIF('Scorecard'!$A$2:$A$101,$A5,'Scorecard'!$E$2:$E$101)*100,0))</f>
        <v/>
      </c>
      <c r="L5" s="64">
        <f>IF($A5="","",IF($E5&gt;=50,"Excellent",IF($E5&gt;=25,"Good","Developing")))</f>
        <v/>
      </c>
      <c r="M5" s="75">
        <f>IF($A5="","",IFERROR(($I5*4+$J5*6)/$E5*100,0))</f>
        <v/>
      </c>
    </row>
    <row r="6">
      <c r="A6" s="54" t="inlineStr">
        <is>
          <t>Noah</t>
        </is>
      </c>
      <c r="B6" s="70">
        <f>IF($A6="","",IFERROR(VLOOKUP($A6,'Scorecard'!$A$2:$M$101,3,FALSE),""))</f>
        <v/>
      </c>
      <c r="C6" s="70">
        <f>IF($A6="","",COUNTIF('Scorecard'!$A$2:$A$101,$A6))</f>
        <v/>
      </c>
      <c r="D6" s="70">
        <f>IF($A6="","",COUNTIF('Scorecard'!$A$2:$A$101,$A6))</f>
        <v/>
      </c>
      <c r="E6" s="70">
        <f>IF($A6="","",SUMIF('Scorecard'!$A$2:$A$101,$A6,'Scorecard'!$D$2:$D$101))</f>
        <v/>
      </c>
      <c r="F6" s="71">
        <f>IF($A6="","",IFERROR(AVERAGEIF('Scorecard'!$A$2:$A$101,$A6,'Scorecard'!$D$2:$D$101),0))</f>
        <v/>
      </c>
      <c r="G6" s="70">
        <f>IF($A6="","",IFERROR(VLOOKUP($A6,'Scorecard'!$A$2:$D$101,4,FALSE),0))</f>
        <v/>
      </c>
      <c r="H6" s="70">
        <f>IF($A6="","",SUMIF('Scorecard'!$N$2:$N$101,$A6,'Scorecard'!$S$2:$S$101))</f>
        <v/>
      </c>
      <c r="I6" s="70">
        <f>IF($A6="","",SUMIF('Scorecard'!$A$2:$A$101,$A6,'Scorecard'!$F$2:$F$101))</f>
        <v/>
      </c>
      <c r="J6" s="70">
        <f>IF($A6="","",SUMIF('Scorecard'!$A$2:$A$101,$A6,'Scorecard'!$G$2:$G$101))</f>
        <v/>
      </c>
      <c r="K6" s="72">
        <f>IF($A6="","",IFERROR($E6/SUMIF('Scorecard'!$A$2:$A$101,$A6,'Scorecard'!$E$2:$E$101)*100,0))</f>
        <v/>
      </c>
      <c r="L6" s="63">
        <f>IF($A6="","",IF($E6&gt;=50,"Excellent",IF($E6&gt;=25,"Good","Developing")))</f>
        <v/>
      </c>
      <c r="M6" s="72">
        <f>IF($A6="","",IFERROR(($I6*4+$J6*6)/$E6*100,0))</f>
        <v/>
      </c>
    </row>
    <row r="7">
      <c r="A7" s="54" t="inlineStr">
        <is>
          <t>Mia</t>
        </is>
      </c>
      <c r="B7" s="73">
        <f>IF($A7="","",IFERROR(VLOOKUP($A7,'Scorecard'!$A$2:$M$101,3,FALSE),""))</f>
        <v/>
      </c>
      <c r="C7" s="73">
        <f>IF($A7="","",COUNTIF('Scorecard'!$A$2:$A$101,$A7))</f>
        <v/>
      </c>
      <c r="D7" s="73">
        <f>IF($A7="","",COUNTIF('Scorecard'!$A$2:$A$101,$A7))</f>
        <v/>
      </c>
      <c r="E7" s="73">
        <f>IF($A7="","",SUMIF('Scorecard'!$A$2:$A$101,$A7,'Scorecard'!$D$2:$D$101))</f>
        <v/>
      </c>
      <c r="F7" s="74">
        <f>IF($A7="","",IFERROR(AVERAGEIF('Scorecard'!$A$2:$A$101,$A7,'Scorecard'!$D$2:$D$101),0))</f>
        <v/>
      </c>
      <c r="G7" s="73">
        <f>IF($A7="","",IFERROR(VLOOKUP($A7,'Scorecard'!$A$2:$D$101,4,FALSE),0))</f>
        <v/>
      </c>
      <c r="H7" s="73">
        <f>IF($A7="","",SUMIF('Scorecard'!$N$2:$N$101,$A7,'Scorecard'!$S$2:$S$101))</f>
        <v/>
      </c>
      <c r="I7" s="73">
        <f>IF($A7="","",SUMIF('Scorecard'!$A$2:$A$101,$A7,'Scorecard'!$F$2:$F$101))</f>
        <v/>
      </c>
      <c r="J7" s="73">
        <f>IF($A7="","",SUMIF('Scorecard'!$A$2:$A$101,$A7,'Scorecard'!$G$2:$G$101))</f>
        <v/>
      </c>
      <c r="K7" s="75">
        <f>IF($A7="","",IFERROR($E7/SUMIF('Scorecard'!$A$2:$A$101,$A7,'Scorecard'!$E$2:$E$101)*100,0))</f>
        <v/>
      </c>
      <c r="L7" s="64">
        <f>IF($A7="","",IF($E7&gt;=50,"Excellent",IF($E7&gt;=25,"Good","Developing")))</f>
        <v/>
      </c>
      <c r="M7" s="75">
        <f>IF($A7="","",IFERROR(($I7*4+$J7*6)/$E7*100,0))</f>
        <v/>
      </c>
    </row>
    <row r="8">
      <c r="A8" s="54" t="inlineStr">
        <is>
          <t>Ethan</t>
        </is>
      </c>
      <c r="B8" s="70">
        <f>IF($A8="","",IFERROR(VLOOKUP($A8,'Scorecard'!$A$2:$M$101,3,FALSE),""))</f>
        <v/>
      </c>
      <c r="C8" s="70">
        <f>IF($A8="","",COUNTIF('Scorecard'!$A$2:$A$101,$A8))</f>
        <v/>
      </c>
      <c r="D8" s="70">
        <f>IF($A8="","",COUNTIF('Scorecard'!$A$2:$A$101,$A8))</f>
        <v/>
      </c>
      <c r="E8" s="70">
        <f>IF($A8="","",SUMIF('Scorecard'!$A$2:$A$101,$A8,'Scorecard'!$D$2:$D$101))</f>
        <v/>
      </c>
      <c r="F8" s="71">
        <f>IF($A8="","",IFERROR(AVERAGEIF('Scorecard'!$A$2:$A$101,$A8,'Scorecard'!$D$2:$D$101),0))</f>
        <v/>
      </c>
      <c r="G8" s="70">
        <f>IF($A8="","",IFERROR(VLOOKUP($A8,'Scorecard'!$A$2:$D$101,4,FALSE),0))</f>
        <v/>
      </c>
      <c r="H8" s="70">
        <f>IF($A8="","",SUMIF('Scorecard'!$N$2:$N$101,$A8,'Scorecard'!$S$2:$S$101))</f>
        <v/>
      </c>
      <c r="I8" s="70">
        <f>IF($A8="","",SUMIF('Scorecard'!$A$2:$A$101,$A8,'Scorecard'!$F$2:$F$101))</f>
        <v/>
      </c>
      <c r="J8" s="70">
        <f>IF($A8="","",SUMIF('Scorecard'!$A$2:$A$101,$A8,'Scorecard'!$G$2:$G$101))</f>
        <v/>
      </c>
      <c r="K8" s="72">
        <f>IF($A8="","",IFERROR($E8/SUMIF('Scorecard'!$A$2:$A$101,$A8,'Scorecard'!$E$2:$E$101)*100,0))</f>
        <v/>
      </c>
      <c r="L8" s="63">
        <f>IF($A8="","",IF($E8&gt;=50,"Excellent",IF($E8&gt;=25,"Good","Developing")))</f>
        <v/>
      </c>
      <c r="M8" s="72">
        <f>IF($A8="","",IFERROR(($I8*4+$J8*6)/$E8*100,0))</f>
        <v/>
      </c>
    </row>
    <row r="9">
      <c r="A9" s="54" t="inlineStr">
        <is>
          <t>Ruby</t>
        </is>
      </c>
      <c r="B9" s="73">
        <f>IF($A9="","",IFERROR(VLOOKUP($A9,'Scorecard'!$A$2:$M$101,3,FALSE),""))</f>
        <v/>
      </c>
      <c r="C9" s="73">
        <f>IF($A9="","",COUNTIF('Scorecard'!$A$2:$A$101,$A9))</f>
        <v/>
      </c>
      <c r="D9" s="73">
        <f>IF($A9="","",COUNTIF('Scorecard'!$A$2:$A$101,$A9))</f>
        <v/>
      </c>
      <c r="E9" s="73">
        <f>IF($A9="","",SUMIF('Scorecard'!$A$2:$A$101,$A9,'Scorecard'!$D$2:$D$101))</f>
        <v/>
      </c>
      <c r="F9" s="74">
        <f>IF($A9="","",IFERROR(AVERAGEIF('Scorecard'!$A$2:$A$101,$A9,'Scorecard'!$D$2:$D$101),0))</f>
        <v/>
      </c>
      <c r="G9" s="73">
        <f>IF($A9="","",IFERROR(VLOOKUP($A9,'Scorecard'!$A$2:$D$101,4,FALSE),0))</f>
        <v/>
      </c>
      <c r="H9" s="73">
        <f>IF($A9="","",SUMIF('Scorecard'!$N$2:$N$101,$A9,'Scorecard'!$S$2:$S$101))</f>
        <v/>
      </c>
      <c r="I9" s="73">
        <f>IF($A9="","",SUMIF('Scorecard'!$A$2:$A$101,$A9,'Scorecard'!$F$2:$F$101))</f>
        <v/>
      </c>
      <c r="J9" s="73">
        <f>IF($A9="","",SUMIF('Scorecard'!$A$2:$A$101,$A9,'Scorecard'!$G$2:$G$101))</f>
        <v/>
      </c>
      <c r="K9" s="75">
        <f>IF($A9="","",IFERROR($E9/SUMIF('Scorecard'!$A$2:$A$101,$A9,'Scorecard'!$E$2:$E$101)*100,0))</f>
        <v/>
      </c>
      <c r="L9" s="64">
        <f>IF($A9="","",IF($E9&gt;=50,"Excellent",IF($E9&gt;=25,"Good","Developing")))</f>
        <v/>
      </c>
      <c r="M9" s="75">
        <f>IF($A9="","",IFERROR(($I9*4+$J9*6)/$E9*100,0))</f>
        <v/>
      </c>
    </row>
    <row r="10">
      <c r="A10" s="54" t="inlineStr">
        <is>
          <t>Cooper</t>
        </is>
      </c>
      <c r="B10" s="70">
        <f>IF($A10="","",IFERROR(VLOOKUP($A10,'Scorecard'!$A$2:$M$101,3,FALSE),""))</f>
        <v/>
      </c>
      <c r="C10" s="70">
        <f>IF($A10="","",COUNTIF('Scorecard'!$A$2:$A$101,$A10))</f>
        <v/>
      </c>
      <c r="D10" s="70">
        <f>IF($A10="","",COUNTIF('Scorecard'!$A$2:$A$101,$A10))</f>
        <v/>
      </c>
      <c r="E10" s="70">
        <f>IF($A10="","",SUMIF('Scorecard'!$A$2:$A$101,$A10,'Scorecard'!$D$2:$D$101))</f>
        <v/>
      </c>
      <c r="F10" s="71">
        <f>IF($A10="","",IFERROR(AVERAGEIF('Scorecard'!$A$2:$A$101,$A10,'Scorecard'!$D$2:$D$101),0))</f>
        <v/>
      </c>
      <c r="G10" s="70">
        <f>IF($A10="","",IFERROR(VLOOKUP($A10,'Scorecard'!$A$2:$D$101,4,FALSE),0))</f>
        <v/>
      </c>
      <c r="H10" s="70">
        <f>IF($A10="","",SUMIF('Scorecard'!$N$2:$N$101,$A10,'Scorecard'!$S$2:$S$101))</f>
        <v/>
      </c>
      <c r="I10" s="70">
        <f>IF($A10="","",SUMIF('Scorecard'!$A$2:$A$101,$A10,'Scorecard'!$F$2:$F$101))</f>
        <v/>
      </c>
      <c r="J10" s="70">
        <f>IF($A10="","",SUMIF('Scorecard'!$A$2:$A$101,$A10,'Scorecard'!$G$2:$G$101))</f>
        <v/>
      </c>
      <c r="K10" s="72">
        <f>IF($A10="","",IFERROR($E10/SUMIF('Scorecard'!$A$2:$A$101,$A10,'Scorecard'!$E$2:$E$101)*100,0))</f>
        <v/>
      </c>
      <c r="L10" s="63">
        <f>IF($A10="","",IF($E10&gt;=50,"Excellent",IF($E10&gt;=25,"Good","Developing")))</f>
        <v/>
      </c>
      <c r="M10" s="72">
        <f>IF($A10="","",IFERROR(($I10*4+$J10*6)/$E10*100,0))</f>
        <v/>
      </c>
    </row>
    <row r="11">
      <c r="A11" s="54" t="inlineStr">
        <is>
          <t>Isla</t>
        </is>
      </c>
      <c r="B11" s="73">
        <f>IF($A11="","",IFERROR(VLOOKUP($A11,'Scorecard'!$A$2:$M$101,3,FALSE),""))</f>
        <v/>
      </c>
      <c r="C11" s="73">
        <f>IF($A11="","",COUNTIF('Scorecard'!$A$2:$A$101,$A11))</f>
        <v/>
      </c>
      <c r="D11" s="73">
        <f>IF($A11="","",COUNTIF('Scorecard'!$A$2:$A$101,$A11))</f>
        <v/>
      </c>
      <c r="E11" s="73">
        <f>IF($A11="","",SUMIF('Scorecard'!$A$2:$A$101,$A11,'Scorecard'!$D$2:$D$101))</f>
        <v/>
      </c>
      <c r="F11" s="74">
        <f>IF($A11="","",IFERROR(AVERAGEIF('Scorecard'!$A$2:$A$101,$A11,'Scorecard'!$D$2:$D$101),0))</f>
        <v/>
      </c>
      <c r="G11" s="73">
        <f>IF($A11="","",IFERROR(VLOOKUP($A11,'Scorecard'!$A$2:$D$101,4,FALSE),0))</f>
        <v/>
      </c>
      <c r="H11" s="73">
        <f>IF($A11="","",SUMIF('Scorecard'!$N$2:$N$101,$A11,'Scorecard'!$S$2:$S$101))</f>
        <v/>
      </c>
      <c r="I11" s="73">
        <f>IF($A11="","",SUMIF('Scorecard'!$A$2:$A$101,$A11,'Scorecard'!$F$2:$F$101))</f>
        <v/>
      </c>
      <c r="J11" s="73">
        <f>IF($A11="","",SUMIF('Scorecard'!$A$2:$A$101,$A11,'Scorecard'!$G$2:$G$101))</f>
        <v/>
      </c>
      <c r="K11" s="75">
        <f>IF($A11="","",IFERROR($E11/SUMIF('Scorecard'!$A$2:$A$101,$A11,'Scorecard'!$E$2:$E$101)*100,0))</f>
        <v/>
      </c>
      <c r="L11" s="64">
        <f>IF($A11="","",IF($E11&gt;=50,"Excellent",IF($E11&gt;=25,"Good","Developing")))</f>
        <v/>
      </c>
      <c r="M11" s="75">
        <f>IF($A11="","",IFERROR(($I11*4+$J11*6)/$E11*100,0))</f>
        <v/>
      </c>
    </row>
    <row r="12">
      <c r="A12" s="19" t="n"/>
      <c r="B12" s="70">
        <f>IF($A12="","",IFERROR(VLOOKUP($A12,'Scorecard'!$A$2:$M$101,3,FALSE),""))</f>
        <v/>
      </c>
      <c r="C12" s="70">
        <f>IF($A12="","",COUNTIF('Scorecard'!$A$2:$A$101,$A12))</f>
        <v/>
      </c>
      <c r="D12" s="70">
        <f>IF($A12="","",COUNTIF('Scorecard'!$A$2:$A$101,$A12))</f>
        <v/>
      </c>
      <c r="E12" s="70">
        <f>IF($A12="","",SUMIF('Scorecard'!$A$2:$A$101,$A12,'Scorecard'!$D$2:$D$101))</f>
        <v/>
      </c>
      <c r="F12" s="71">
        <f>IF($A12="","",IFERROR(AVERAGEIF('Scorecard'!$A$2:$A$101,$A12,'Scorecard'!$D$2:$D$101),0))</f>
        <v/>
      </c>
      <c r="G12" s="70">
        <f>IF($A12="","",IFERROR(VLOOKUP($A12,'Scorecard'!$A$2:$D$101,4,FALSE),0))</f>
        <v/>
      </c>
      <c r="H12" s="70">
        <f>IF($A12="","",SUMIF('Scorecard'!$N$2:$N$101,$A12,'Scorecard'!$S$2:$S$101))</f>
        <v/>
      </c>
      <c r="I12" s="70">
        <f>IF($A12="","",SUMIF('Scorecard'!$A$2:$A$101,$A12,'Scorecard'!$F$2:$F$101))</f>
        <v/>
      </c>
      <c r="J12" s="70">
        <f>IF($A12="","",SUMIF('Scorecard'!$A$2:$A$101,$A12,'Scorecard'!$G$2:$G$101))</f>
        <v/>
      </c>
      <c r="K12" s="72">
        <f>IF($A12="","",IFERROR($E12/SUMIF('Scorecard'!$A$2:$A$101,$A12,'Scorecard'!$E$2:$E$101)*100,0))</f>
        <v/>
      </c>
      <c r="L12" s="63">
        <f>IF($A12="","",IF($E12&gt;=50,"Excellent",IF($E12&gt;=25,"Good","Developing")))</f>
        <v/>
      </c>
      <c r="M12" s="72">
        <f>IF($A12="","",IFERROR(($I12*4+$J12*6)/$E12*100,0))</f>
        <v/>
      </c>
    </row>
    <row r="13">
      <c r="A13" s="19" t="n"/>
      <c r="B13" s="73">
        <f>IF($A13="","",IFERROR(VLOOKUP($A13,'Scorecard'!$A$2:$M$101,3,FALSE),""))</f>
        <v/>
      </c>
      <c r="C13" s="73">
        <f>IF($A13="","",COUNTIF('Scorecard'!$A$2:$A$101,$A13))</f>
        <v/>
      </c>
      <c r="D13" s="73">
        <f>IF($A13="","",COUNTIF('Scorecard'!$A$2:$A$101,$A13))</f>
        <v/>
      </c>
      <c r="E13" s="73">
        <f>IF($A13="","",SUMIF('Scorecard'!$A$2:$A$101,$A13,'Scorecard'!$D$2:$D$101))</f>
        <v/>
      </c>
      <c r="F13" s="74">
        <f>IF($A13="","",IFERROR(AVERAGEIF('Scorecard'!$A$2:$A$101,$A13,'Scorecard'!$D$2:$D$101),0))</f>
        <v/>
      </c>
      <c r="G13" s="73">
        <f>IF($A13="","",IFERROR(VLOOKUP($A13,'Scorecard'!$A$2:$D$101,4,FALSE),0))</f>
        <v/>
      </c>
      <c r="H13" s="73">
        <f>IF($A13="","",SUMIF('Scorecard'!$N$2:$N$101,$A13,'Scorecard'!$S$2:$S$101))</f>
        <v/>
      </c>
      <c r="I13" s="73">
        <f>IF($A13="","",SUMIF('Scorecard'!$A$2:$A$101,$A13,'Scorecard'!$F$2:$F$101))</f>
        <v/>
      </c>
      <c r="J13" s="73">
        <f>IF($A13="","",SUMIF('Scorecard'!$A$2:$A$101,$A13,'Scorecard'!$G$2:$G$101))</f>
        <v/>
      </c>
      <c r="K13" s="75">
        <f>IF($A13="","",IFERROR($E13/SUMIF('Scorecard'!$A$2:$A$101,$A13,'Scorecard'!$E$2:$E$101)*100,0))</f>
        <v/>
      </c>
      <c r="L13" s="64">
        <f>IF($A13="","",IF($E13&gt;=50,"Excellent",IF($E13&gt;=25,"Good","Developing")))</f>
        <v/>
      </c>
      <c r="M13" s="75">
        <f>IF($A13="","",IFERROR(($I13*4+$J13*6)/$E13*100,0))</f>
        <v/>
      </c>
    </row>
    <row r="14">
      <c r="A14" s="19" t="n"/>
      <c r="B14" s="70">
        <f>IF($A14="","",IFERROR(VLOOKUP($A14,'Scorecard'!$A$2:$M$101,3,FALSE),""))</f>
        <v/>
      </c>
      <c r="C14" s="70">
        <f>IF($A14="","",COUNTIF('Scorecard'!$A$2:$A$101,$A14))</f>
        <v/>
      </c>
      <c r="D14" s="70">
        <f>IF($A14="","",COUNTIF('Scorecard'!$A$2:$A$101,$A14))</f>
        <v/>
      </c>
      <c r="E14" s="70">
        <f>IF($A14="","",SUMIF('Scorecard'!$A$2:$A$101,$A14,'Scorecard'!$D$2:$D$101))</f>
        <v/>
      </c>
      <c r="F14" s="71">
        <f>IF($A14="","",IFERROR(AVERAGEIF('Scorecard'!$A$2:$A$101,$A14,'Scorecard'!$D$2:$D$101),0))</f>
        <v/>
      </c>
      <c r="G14" s="70">
        <f>IF($A14="","",IFERROR(VLOOKUP($A14,'Scorecard'!$A$2:$D$101,4,FALSE),0))</f>
        <v/>
      </c>
      <c r="H14" s="70">
        <f>IF($A14="","",SUMIF('Scorecard'!$N$2:$N$101,$A14,'Scorecard'!$S$2:$S$101))</f>
        <v/>
      </c>
      <c r="I14" s="70">
        <f>IF($A14="","",SUMIF('Scorecard'!$A$2:$A$101,$A14,'Scorecard'!$F$2:$F$101))</f>
        <v/>
      </c>
      <c r="J14" s="70">
        <f>IF($A14="","",SUMIF('Scorecard'!$A$2:$A$101,$A14,'Scorecard'!$G$2:$G$101))</f>
        <v/>
      </c>
      <c r="K14" s="72">
        <f>IF($A14="","",IFERROR($E14/SUMIF('Scorecard'!$A$2:$A$101,$A14,'Scorecard'!$E$2:$E$101)*100,0))</f>
        <v/>
      </c>
      <c r="L14" s="63">
        <f>IF($A14="","",IF($E14&gt;=50,"Excellent",IF($E14&gt;=25,"Good","Developing")))</f>
        <v/>
      </c>
      <c r="M14" s="72">
        <f>IF($A14="","",IFERROR(($I14*4+$J14*6)/$E14*100,0))</f>
        <v/>
      </c>
    </row>
    <row r="15">
      <c r="A15" s="19" t="n"/>
      <c r="B15" s="73">
        <f>IF($A15="","",IFERROR(VLOOKUP($A15,'Scorecard'!$A$2:$M$101,3,FALSE),""))</f>
        <v/>
      </c>
      <c r="C15" s="73">
        <f>IF($A15="","",COUNTIF('Scorecard'!$A$2:$A$101,$A15))</f>
        <v/>
      </c>
      <c r="D15" s="73">
        <f>IF($A15="","",COUNTIF('Scorecard'!$A$2:$A$101,$A15))</f>
        <v/>
      </c>
      <c r="E15" s="73">
        <f>IF($A15="","",SUMIF('Scorecard'!$A$2:$A$101,$A15,'Scorecard'!$D$2:$D$101))</f>
        <v/>
      </c>
      <c r="F15" s="74">
        <f>IF($A15="","",IFERROR(AVERAGEIF('Scorecard'!$A$2:$A$101,$A15,'Scorecard'!$D$2:$D$101),0))</f>
        <v/>
      </c>
      <c r="G15" s="73">
        <f>IF($A15="","",IFERROR(VLOOKUP($A15,'Scorecard'!$A$2:$D$101,4,FALSE),0))</f>
        <v/>
      </c>
      <c r="H15" s="73">
        <f>IF($A15="","",SUMIF('Scorecard'!$N$2:$N$101,$A15,'Scorecard'!$S$2:$S$101))</f>
        <v/>
      </c>
      <c r="I15" s="73">
        <f>IF($A15="","",SUMIF('Scorecard'!$A$2:$A$101,$A15,'Scorecard'!$F$2:$F$101))</f>
        <v/>
      </c>
      <c r="J15" s="73">
        <f>IF($A15="","",SUMIF('Scorecard'!$A$2:$A$101,$A15,'Scorecard'!$G$2:$G$101))</f>
        <v/>
      </c>
      <c r="K15" s="75">
        <f>IF($A15="","",IFERROR($E15/SUMIF('Scorecard'!$A$2:$A$101,$A15,'Scorecard'!$E$2:$E$101)*100,0))</f>
        <v/>
      </c>
      <c r="L15" s="64">
        <f>IF($A15="","",IF($E15&gt;=50,"Excellent",IF($E15&gt;=25,"Good","Developing")))</f>
        <v/>
      </c>
      <c r="M15" s="75">
        <f>IF($A15="","",IFERROR(($I15*4+$J15*6)/$E15*100,0))</f>
        <v/>
      </c>
    </row>
    <row r="16">
      <c r="A16" s="19" t="n"/>
      <c r="B16" s="70">
        <f>IF($A16="","",IFERROR(VLOOKUP($A16,'Scorecard'!$A$2:$M$101,3,FALSE),""))</f>
        <v/>
      </c>
      <c r="C16" s="70">
        <f>IF($A16="","",COUNTIF('Scorecard'!$A$2:$A$101,$A16))</f>
        <v/>
      </c>
      <c r="D16" s="70">
        <f>IF($A16="","",COUNTIF('Scorecard'!$A$2:$A$101,$A16))</f>
        <v/>
      </c>
      <c r="E16" s="70">
        <f>IF($A16="","",SUMIF('Scorecard'!$A$2:$A$101,$A16,'Scorecard'!$D$2:$D$101))</f>
        <v/>
      </c>
      <c r="F16" s="71">
        <f>IF($A16="","",IFERROR(AVERAGEIF('Scorecard'!$A$2:$A$101,$A16,'Scorecard'!$D$2:$D$101),0))</f>
        <v/>
      </c>
      <c r="G16" s="70">
        <f>IF($A16="","",IFERROR(VLOOKUP($A16,'Scorecard'!$A$2:$D$101,4,FALSE),0))</f>
        <v/>
      </c>
      <c r="H16" s="70">
        <f>IF($A16="","",SUMIF('Scorecard'!$N$2:$N$101,$A16,'Scorecard'!$S$2:$S$101))</f>
        <v/>
      </c>
      <c r="I16" s="70">
        <f>IF($A16="","",SUMIF('Scorecard'!$A$2:$A$101,$A16,'Scorecard'!$F$2:$F$101))</f>
        <v/>
      </c>
      <c r="J16" s="70">
        <f>IF($A16="","",SUMIF('Scorecard'!$A$2:$A$101,$A16,'Scorecard'!$G$2:$G$101))</f>
        <v/>
      </c>
      <c r="K16" s="72">
        <f>IF($A16="","",IFERROR($E16/SUMIF('Scorecard'!$A$2:$A$101,$A16,'Scorecard'!$E$2:$E$101)*100,0))</f>
        <v/>
      </c>
      <c r="L16" s="63">
        <f>IF($A16="","",IF($E16&gt;=50,"Excellent",IF($E16&gt;=25,"Good","Developing")))</f>
        <v/>
      </c>
      <c r="M16" s="72">
        <f>IF($A16="","",IFERROR(($I16*4+$J16*6)/$E16*100,0))</f>
        <v/>
      </c>
    </row>
    <row r="17">
      <c r="A17" s="19" t="n"/>
      <c r="B17" s="73">
        <f>IF($A17="","",IFERROR(VLOOKUP($A17,'Scorecard'!$A$2:$M$101,3,FALSE),""))</f>
        <v/>
      </c>
      <c r="C17" s="73">
        <f>IF($A17="","",COUNTIF('Scorecard'!$A$2:$A$101,$A17))</f>
        <v/>
      </c>
      <c r="D17" s="73">
        <f>IF($A17="","",COUNTIF('Scorecard'!$A$2:$A$101,$A17))</f>
        <v/>
      </c>
      <c r="E17" s="73">
        <f>IF($A17="","",SUMIF('Scorecard'!$A$2:$A$101,$A17,'Scorecard'!$D$2:$D$101))</f>
        <v/>
      </c>
      <c r="F17" s="74">
        <f>IF($A17="","",IFERROR(AVERAGEIF('Scorecard'!$A$2:$A$101,$A17,'Scorecard'!$D$2:$D$101),0))</f>
        <v/>
      </c>
      <c r="G17" s="73">
        <f>IF($A17="","",IFERROR(VLOOKUP($A17,'Scorecard'!$A$2:$D$101,4,FALSE),0))</f>
        <v/>
      </c>
      <c r="H17" s="73">
        <f>IF($A17="","",SUMIF('Scorecard'!$N$2:$N$101,$A17,'Scorecard'!$S$2:$S$101))</f>
        <v/>
      </c>
      <c r="I17" s="73">
        <f>IF($A17="","",SUMIF('Scorecard'!$A$2:$A$101,$A17,'Scorecard'!$F$2:$F$101))</f>
        <v/>
      </c>
      <c r="J17" s="73">
        <f>IF($A17="","",SUMIF('Scorecard'!$A$2:$A$101,$A17,'Scorecard'!$G$2:$G$101))</f>
        <v/>
      </c>
      <c r="K17" s="75">
        <f>IF($A17="","",IFERROR($E17/SUMIF('Scorecard'!$A$2:$A$101,$A17,'Scorecard'!$E$2:$E$101)*100,0))</f>
        <v/>
      </c>
      <c r="L17" s="64">
        <f>IF($A17="","",IF($E17&gt;=50,"Excellent",IF($E17&gt;=25,"Good","Developing")))</f>
        <v/>
      </c>
      <c r="M17" s="75">
        <f>IF($A17="","",IFERROR(($I17*4+$J17*6)/$E17*100,0))</f>
        <v/>
      </c>
    </row>
    <row r="18">
      <c r="A18" s="19" t="n"/>
      <c r="B18" s="70">
        <f>IF($A18="","",IFERROR(VLOOKUP($A18,'Scorecard'!$A$2:$M$101,3,FALSE),""))</f>
        <v/>
      </c>
      <c r="C18" s="70">
        <f>IF($A18="","",COUNTIF('Scorecard'!$A$2:$A$101,$A18))</f>
        <v/>
      </c>
      <c r="D18" s="70">
        <f>IF($A18="","",COUNTIF('Scorecard'!$A$2:$A$101,$A18))</f>
        <v/>
      </c>
      <c r="E18" s="70">
        <f>IF($A18="","",SUMIF('Scorecard'!$A$2:$A$101,$A18,'Scorecard'!$D$2:$D$101))</f>
        <v/>
      </c>
      <c r="F18" s="71">
        <f>IF($A18="","",IFERROR(AVERAGEIF('Scorecard'!$A$2:$A$101,$A18,'Scorecard'!$D$2:$D$101),0))</f>
        <v/>
      </c>
      <c r="G18" s="70">
        <f>IF($A18="","",IFERROR(VLOOKUP($A18,'Scorecard'!$A$2:$D$101,4,FALSE),0))</f>
        <v/>
      </c>
      <c r="H18" s="70">
        <f>IF($A18="","",SUMIF('Scorecard'!$N$2:$N$101,$A18,'Scorecard'!$S$2:$S$101))</f>
        <v/>
      </c>
      <c r="I18" s="70">
        <f>IF($A18="","",SUMIF('Scorecard'!$A$2:$A$101,$A18,'Scorecard'!$F$2:$F$101))</f>
        <v/>
      </c>
      <c r="J18" s="70">
        <f>IF($A18="","",SUMIF('Scorecard'!$A$2:$A$101,$A18,'Scorecard'!$G$2:$G$101))</f>
        <v/>
      </c>
      <c r="K18" s="72">
        <f>IF($A18="","",IFERROR($E18/SUMIF('Scorecard'!$A$2:$A$101,$A18,'Scorecard'!$E$2:$E$101)*100,0))</f>
        <v/>
      </c>
      <c r="L18" s="63">
        <f>IF($A18="","",IF($E18&gt;=50,"Excellent",IF($E18&gt;=25,"Good","Developing")))</f>
        <v/>
      </c>
      <c r="M18" s="72">
        <f>IF($A18="","",IFERROR(($I18*4+$J18*6)/$E18*100,0))</f>
        <v/>
      </c>
    </row>
    <row r="19">
      <c r="A19" s="19" t="n"/>
      <c r="B19" s="73">
        <f>IF($A19="","",IFERROR(VLOOKUP($A19,'Scorecard'!$A$2:$M$101,3,FALSE),""))</f>
        <v/>
      </c>
      <c r="C19" s="73">
        <f>IF($A19="","",COUNTIF('Scorecard'!$A$2:$A$101,$A19))</f>
        <v/>
      </c>
      <c r="D19" s="73">
        <f>IF($A19="","",COUNTIF('Scorecard'!$A$2:$A$101,$A19))</f>
        <v/>
      </c>
      <c r="E19" s="73">
        <f>IF($A19="","",SUMIF('Scorecard'!$A$2:$A$101,$A19,'Scorecard'!$D$2:$D$101))</f>
        <v/>
      </c>
      <c r="F19" s="74">
        <f>IF($A19="","",IFERROR(AVERAGEIF('Scorecard'!$A$2:$A$101,$A19,'Scorecard'!$D$2:$D$101),0))</f>
        <v/>
      </c>
      <c r="G19" s="73">
        <f>IF($A19="","",IFERROR(VLOOKUP($A19,'Scorecard'!$A$2:$D$101,4,FALSE),0))</f>
        <v/>
      </c>
      <c r="H19" s="73">
        <f>IF($A19="","",SUMIF('Scorecard'!$N$2:$N$101,$A19,'Scorecard'!$S$2:$S$101))</f>
        <v/>
      </c>
      <c r="I19" s="73">
        <f>IF($A19="","",SUMIF('Scorecard'!$A$2:$A$101,$A19,'Scorecard'!$F$2:$F$101))</f>
        <v/>
      </c>
      <c r="J19" s="73">
        <f>IF($A19="","",SUMIF('Scorecard'!$A$2:$A$101,$A19,'Scorecard'!$G$2:$G$101))</f>
        <v/>
      </c>
      <c r="K19" s="75">
        <f>IF($A19="","",IFERROR($E19/SUMIF('Scorecard'!$A$2:$A$101,$A19,'Scorecard'!$E$2:$E$101)*100,0))</f>
        <v/>
      </c>
      <c r="L19" s="64">
        <f>IF($A19="","",IF($E19&gt;=50,"Excellent",IF($E19&gt;=25,"Good","Developing")))</f>
        <v/>
      </c>
      <c r="M19" s="75">
        <f>IF($A19="","",IFERROR(($I19*4+$J19*6)/$E19*100,0))</f>
        <v/>
      </c>
    </row>
    <row r="20">
      <c r="A20" s="19" t="n"/>
      <c r="B20" s="70">
        <f>IF($A20="","",IFERROR(VLOOKUP($A20,'Scorecard'!$A$2:$M$101,3,FALSE),""))</f>
        <v/>
      </c>
      <c r="C20" s="70">
        <f>IF($A20="","",COUNTIF('Scorecard'!$A$2:$A$101,$A20))</f>
        <v/>
      </c>
      <c r="D20" s="70">
        <f>IF($A20="","",COUNTIF('Scorecard'!$A$2:$A$101,$A20))</f>
        <v/>
      </c>
      <c r="E20" s="70">
        <f>IF($A20="","",SUMIF('Scorecard'!$A$2:$A$101,$A20,'Scorecard'!$D$2:$D$101))</f>
        <v/>
      </c>
      <c r="F20" s="71">
        <f>IF($A20="","",IFERROR(AVERAGEIF('Scorecard'!$A$2:$A$101,$A20,'Scorecard'!$D$2:$D$101),0))</f>
        <v/>
      </c>
      <c r="G20" s="70">
        <f>IF($A20="","",IFERROR(VLOOKUP($A20,'Scorecard'!$A$2:$D$101,4,FALSE),0))</f>
        <v/>
      </c>
      <c r="H20" s="70">
        <f>IF($A20="","",SUMIF('Scorecard'!$N$2:$N$101,$A20,'Scorecard'!$S$2:$S$101))</f>
        <v/>
      </c>
      <c r="I20" s="70">
        <f>IF($A20="","",SUMIF('Scorecard'!$A$2:$A$101,$A20,'Scorecard'!$F$2:$F$101))</f>
        <v/>
      </c>
      <c r="J20" s="70">
        <f>IF($A20="","",SUMIF('Scorecard'!$A$2:$A$101,$A20,'Scorecard'!$G$2:$G$101))</f>
        <v/>
      </c>
      <c r="K20" s="72">
        <f>IF($A20="","",IFERROR($E20/SUMIF('Scorecard'!$A$2:$A$101,$A20,'Scorecard'!$E$2:$E$101)*100,0))</f>
        <v/>
      </c>
      <c r="L20" s="63">
        <f>IF($A20="","",IF($E20&gt;=50,"Excellent",IF($E20&gt;=25,"Good","Developing")))</f>
        <v/>
      </c>
      <c r="M20" s="72">
        <f>IF($A20="","",IFERROR(($I20*4+$J20*6)/$E20*100,0))</f>
        <v/>
      </c>
    </row>
    <row r="21">
      <c r="A21" s="19" t="n"/>
      <c r="B21" s="73">
        <f>IF($A21="","",IFERROR(VLOOKUP($A21,'Scorecard'!$A$2:$M$101,3,FALSE),""))</f>
        <v/>
      </c>
      <c r="C21" s="73">
        <f>IF($A21="","",COUNTIF('Scorecard'!$A$2:$A$101,$A21))</f>
        <v/>
      </c>
      <c r="D21" s="73">
        <f>IF($A21="","",COUNTIF('Scorecard'!$A$2:$A$101,$A21))</f>
        <v/>
      </c>
      <c r="E21" s="73">
        <f>IF($A21="","",SUMIF('Scorecard'!$A$2:$A$101,$A21,'Scorecard'!$D$2:$D$101))</f>
        <v/>
      </c>
      <c r="F21" s="74">
        <f>IF($A21="","",IFERROR(AVERAGEIF('Scorecard'!$A$2:$A$101,$A21,'Scorecard'!$D$2:$D$101),0))</f>
        <v/>
      </c>
      <c r="G21" s="73">
        <f>IF($A21="","",IFERROR(VLOOKUP($A21,'Scorecard'!$A$2:$D$101,4,FALSE),0))</f>
        <v/>
      </c>
      <c r="H21" s="73">
        <f>IF($A21="","",SUMIF('Scorecard'!$N$2:$N$101,$A21,'Scorecard'!$S$2:$S$101))</f>
        <v/>
      </c>
      <c r="I21" s="73">
        <f>IF($A21="","",SUMIF('Scorecard'!$A$2:$A$101,$A21,'Scorecard'!$F$2:$F$101))</f>
        <v/>
      </c>
      <c r="J21" s="73">
        <f>IF($A21="","",SUMIF('Scorecard'!$A$2:$A$101,$A21,'Scorecard'!$G$2:$G$101))</f>
        <v/>
      </c>
      <c r="K21" s="75">
        <f>IF($A21="","",IFERROR($E21/SUMIF('Scorecard'!$A$2:$A$101,$A21,'Scorecard'!$E$2:$E$101)*100,0))</f>
        <v/>
      </c>
      <c r="L21" s="64">
        <f>IF($A21="","",IF($E21&gt;=50,"Excellent",IF($E21&gt;=25,"Good","Developing")))</f>
        <v/>
      </c>
      <c r="M21" s="75">
        <f>IF($A21="","",IFERROR(($I21*4+$J21*6)/$E21*100,0))</f>
        <v/>
      </c>
    </row>
    <row r="22">
      <c r="A22" s="19" t="n"/>
      <c r="B22" s="70">
        <f>IF($A22="","",IFERROR(VLOOKUP($A22,'Scorecard'!$A$2:$M$101,3,FALSE),""))</f>
        <v/>
      </c>
      <c r="C22" s="70">
        <f>IF($A22="","",COUNTIF('Scorecard'!$A$2:$A$101,$A22))</f>
        <v/>
      </c>
      <c r="D22" s="70">
        <f>IF($A22="","",COUNTIF('Scorecard'!$A$2:$A$101,$A22))</f>
        <v/>
      </c>
      <c r="E22" s="70">
        <f>IF($A22="","",SUMIF('Scorecard'!$A$2:$A$101,$A22,'Scorecard'!$D$2:$D$101))</f>
        <v/>
      </c>
      <c r="F22" s="71">
        <f>IF($A22="","",IFERROR(AVERAGEIF('Scorecard'!$A$2:$A$101,$A22,'Scorecard'!$D$2:$D$101),0))</f>
        <v/>
      </c>
      <c r="G22" s="70">
        <f>IF($A22="","",IFERROR(VLOOKUP($A22,'Scorecard'!$A$2:$D$101,4,FALSE),0))</f>
        <v/>
      </c>
      <c r="H22" s="70">
        <f>IF($A22="","",SUMIF('Scorecard'!$N$2:$N$101,$A22,'Scorecard'!$S$2:$S$101))</f>
        <v/>
      </c>
      <c r="I22" s="70">
        <f>IF($A22="","",SUMIF('Scorecard'!$A$2:$A$101,$A22,'Scorecard'!$F$2:$F$101))</f>
        <v/>
      </c>
      <c r="J22" s="70">
        <f>IF($A22="","",SUMIF('Scorecard'!$A$2:$A$101,$A22,'Scorecard'!$G$2:$G$101))</f>
        <v/>
      </c>
      <c r="K22" s="72">
        <f>IF($A22="","",IFERROR($E22/SUMIF('Scorecard'!$A$2:$A$101,$A22,'Scorecard'!$E$2:$E$101)*100,0))</f>
        <v/>
      </c>
      <c r="L22" s="63">
        <f>IF($A22="","",IF($E22&gt;=50,"Excellent",IF($E22&gt;=25,"Good","Developing")))</f>
        <v/>
      </c>
      <c r="M22" s="72">
        <f>IF($A22="","",IFERROR(($I22*4+$J22*6)/$E22*100,0))</f>
        <v/>
      </c>
    </row>
    <row r="23">
      <c r="A23" s="19" t="n"/>
      <c r="B23" s="73">
        <f>IF($A23="","",IFERROR(VLOOKUP($A23,'Scorecard'!$A$2:$M$101,3,FALSE),""))</f>
        <v/>
      </c>
      <c r="C23" s="73">
        <f>IF($A23="","",COUNTIF('Scorecard'!$A$2:$A$101,$A23))</f>
        <v/>
      </c>
      <c r="D23" s="73">
        <f>IF($A23="","",COUNTIF('Scorecard'!$A$2:$A$101,$A23))</f>
        <v/>
      </c>
      <c r="E23" s="73">
        <f>IF($A23="","",SUMIF('Scorecard'!$A$2:$A$101,$A23,'Scorecard'!$D$2:$D$101))</f>
        <v/>
      </c>
      <c r="F23" s="74">
        <f>IF($A23="","",IFERROR(AVERAGEIF('Scorecard'!$A$2:$A$101,$A23,'Scorecard'!$D$2:$D$101),0))</f>
        <v/>
      </c>
      <c r="G23" s="73">
        <f>IF($A23="","",IFERROR(VLOOKUP($A23,'Scorecard'!$A$2:$D$101,4,FALSE),0))</f>
        <v/>
      </c>
      <c r="H23" s="73">
        <f>IF($A23="","",SUMIF('Scorecard'!$N$2:$N$101,$A23,'Scorecard'!$S$2:$S$101))</f>
        <v/>
      </c>
      <c r="I23" s="73">
        <f>IF($A23="","",SUMIF('Scorecard'!$A$2:$A$101,$A23,'Scorecard'!$F$2:$F$101))</f>
        <v/>
      </c>
      <c r="J23" s="73">
        <f>IF($A23="","",SUMIF('Scorecard'!$A$2:$A$101,$A23,'Scorecard'!$G$2:$G$101))</f>
        <v/>
      </c>
      <c r="K23" s="75">
        <f>IF($A23="","",IFERROR($E23/SUMIF('Scorecard'!$A$2:$A$101,$A23,'Scorecard'!$E$2:$E$101)*100,0))</f>
        <v/>
      </c>
      <c r="L23" s="64">
        <f>IF($A23="","",IF($E23&gt;=50,"Excellent",IF($E23&gt;=25,"Good","Developing")))</f>
        <v/>
      </c>
      <c r="M23" s="75">
        <f>IF($A23="","",IFERROR(($I23*4+$J23*6)/$E23*100,0))</f>
        <v/>
      </c>
    </row>
    <row r="24">
      <c r="A24" s="19" t="n"/>
      <c r="B24" s="70">
        <f>IF($A24="","",IFERROR(VLOOKUP($A24,'Scorecard'!$A$2:$M$101,3,FALSE),""))</f>
        <v/>
      </c>
      <c r="C24" s="70">
        <f>IF($A24="","",COUNTIF('Scorecard'!$A$2:$A$101,$A24))</f>
        <v/>
      </c>
      <c r="D24" s="70">
        <f>IF($A24="","",COUNTIF('Scorecard'!$A$2:$A$101,$A24))</f>
        <v/>
      </c>
      <c r="E24" s="70">
        <f>IF($A24="","",SUMIF('Scorecard'!$A$2:$A$101,$A24,'Scorecard'!$D$2:$D$101))</f>
        <v/>
      </c>
      <c r="F24" s="71">
        <f>IF($A24="","",IFERROR(AVERAGEIF('Scorecard'!$A$2:$A$101,$A24,'Scorecard'!$D$2:$D$101),0))</f>
        <v/>
      </c>
      <c r="G24" s="70">
        <f>IF($A24="","",IFERROR(VLOOKUP($A24,'Scorecard'!$A$2:$D$101,4,FALSE),0))</f>
        <v/>
      </c>
      <c r="H24" s="70">
        <f>IF($A24="","",SUMIF('Scorecard'!$N$2:$N$101,$A24,'Scorecard'!$S$2:$S$101))</f>
        <v/>
      </c>
      <c r="I24" s="70">
        <f>IF($A24="","",SUMIF('Scorecard'!$A$2:$A$101,$A24,'Scorecard'!$F$2:$F$101))</f>
        <v/>
      </c>
      <c r="J24" s="70">
        <f>IF($A24="","",SUMIF('Scorecard'!$A$2:$A$101,$A24,'Scorecard'!$G$2:$G$101))</f>
        <v/>
      </c>
      <c r="K24" s="72">
        <f>IF($A24="","",IFERROR($E24/SUMIF('Scorecard'!$A$2:$A$101,$A24,'Scorecard'!$E$2:$E$101)*100,0))</f>
        <v/>
      </c>
      <c r="L24" s="63">
        <f>IF($A24="","",IF($E24&gt;=50,"Excellent",IF($E24&gt;=25,"Good","Developing")))</f>
        <v/>
      </c>
      <c r="M24" s="72">
        <f>IF($A24="","",IFERROR(($I24*4+$J24*6)/$E24*100,0))</f>
        <v/>
      </c>
    </row>
    <row r="25">
      <c r="A25" s="19" t="n"/>
      <c r="B25" s="73">
        <f>IF($A25="","",IFERROR(VLOOKUP($A25,'Scorecard'!$A$2:$M$101,3,FALSE),""))</f>
        <v/>
      </c>
      <c r="C25" s="73">
        <f>IF($A25="","",COUNTIF('Scorecard'!$A$2:$A$101,$A25))</f>
        <v/>
      </c>
      <c r="D25" s="73">
        <f>IF($A25="","",COUNTIF('Scorecard'!$A$2:$A$101,$A25))</f>
        <v/>
      </c>
      <c r="E25" s="73">
        <f>IF($A25="","",SUMIF('Scorecard'!$A$2:$A$101,$A25,'Scorecard'!$D$2:$D$101))</f>
        <v/>
      </c>
      <c r="F25" s="74">
        <f>IF($A25="","",IFERROR(AVERAGEIF('Scorecard'!$A$2:$A$101,$A25,'Scorecard'!$D$2:$D$101),0))</f>
        <v/>
      </c>
      <c r="G25" s="73">
        <f>IF($A25="","",IFERROR(VLOOKUP($A25,'Scorecard'!$A$2:$D$101,4,FALSE),0))</f>
        <v/>
      </c>
      <c r="H25" s="73">
        <f>IF($A25="","",SUMIF('Scorecard'!$N$2:$N$101,$A25,'Scorecard'!$S$2:$S$101))</f>
        <v/>
      </c>
      <c r="I25" s="73">
        <f>IF($A25="","",SUMIF('Scorecard'!$A$2:$A$101,$A25,'Scorecard'!$F$2:$F$101))</f>
        <v/>
      </c>
      <c r="J25" s="73">
        <f>IF($A25="","",SUMIF('Scorecard'!$A$2:$A$101,$A25,'Scorecard'!$G$2:$G$101))</f>
        <v/>
      </c>
      <c r="K25" s="75">
        <f>IF($A25="","",IFERROR($E25/SUMIF('Scorecard'!$A$2:$A$101,$A25,'Scorecard'!$E$2:$E$101)*100,0))</f>
        <v/>
      </c>
      <c r="L25" s="64">
        <f>IF($A25="","",IF($E25&gt;=50,"Excellent",IF($E25&gt;=25,"Good","Developing")))</f>
        <v/>
      </c>
      <c r="M25" s="75">
        <f>IF($A25="","",IFERROR(($I25*4+$J25*6)/$E25*100,0))</f>
        <v/>
      </c>
    </row>
    <row r="26">
      <c r="A26" s="19" t="n"/>
      <c r="B26" s="70">
        <f>IF($A26="","",IFERROR(VLOOKUP($A26,'Scorecard'!$A$2:$M$101,3,FALSE),""))</f>
        <v/>
      </c>
      <c r="C26" s="70">
        <f>IF($A26="","",COUNTIF('Scorecard'!$A$2:$A$101,$A26))</f>
        <v/>
      </c>
      <c r="D26" s="70">
        <f>IF($A26="","",COUNTIF('Scorecard'!$A$2:$A$101,$A26))</f>
        <v/>
      </c>
      <c r="E26" s="70">
        <f>IF($A26="","",SUMIF('Scorecard'!$A$2:$A$101,$A26,'Scorecard'!$D$2:$D$101))</f>
        <v/>
      </c>
      <c r="F26" s="71">
        <f>IF($A26="","",IFERROR(AVERAGEIF('Scorecard'!$A$2:$A$101,$A26,'Scorecard'!$D$2:$D$101),0))</f>
        <v/>
      </c>
      <c r="G26" s="70">
        <f>IF($A26="","",IFERROR(VLOOKUP($A26,'Scorecard'!$A$2:$D$101,4,FALSE),0))</f>
        <v/>
      </c>
      <c r="H26" s="70">
        <f>IF($A26="","",SUMIF('Scorecard'!$N$2:$N$101,$A26,'Scorecard'!$S$2:$S$101))</f>
        <v/>
      </c>
      <c r="I26" s="70">
        <f>IF($A26="","",SUMIF('Scorecard'!$A$2:$A$101,$A26,'Scorecard'!$F$2:$F$101))</f>
        <v/>
      </c>
      <c r="J26" s="70">
        <f>IF($A26="","",SUMIF('Scorecard'!$A$2:$A$101,$A26,'Scorecard'!$G$2:$G$101))</f>
        <v/>
      </c>
      <c r="K26" s="72">
        <f>IF($A26="","",IFERROR($E26/SUMIF('Scorecard'!$A$2:$A$101,$A26,'Scorecard'!$E$2:$E$101)*100,0))</f>
        <v/>
      </c>
      <c r="L26" s="63">
        <f>IF($A26="","",IF($E26&gt;=50,"Excellent",IF($E26&gt;=25,"Good","Developing")))</f>
        <v/>
      </c>
      <c r="M26" s="72">
        <f>IF($A26="","",IFERROR(($I26*4+$J26*6)/$E26*100,0))</f>
        <v/>
      </c>
    </row>
    <row r="27">
      <c r="A27" s="19" t="n"/>
      <c r="B27" s="73">
        <f>IF($A27="","",IFERROR(VLOOKUP($A27,'Scorecard'!$A$2:$M$101,3,FALSE),""))</f>
        <v/>
      </c>
      <c r="C27" s="73">
        <f>IF($A27="","",COUNTIF('Scorecard'!$A$2:$A$101,$A27))</f>
        <v/>
      </c>
      <c r="D27" s="73">
        <f>IF($A27="","",COUNTIF('Scorecard'!$A$2:$A$101,$A27))</f>
        <v/>
      </c>
      <c r="E27" s="73">
        <f>IF($A27="","",SUMIF('Scorecard'!$A$2:$A$101,$A27,'Scorecard'!$D$2:$D$101))</f>
        <v/>
      </c>
      <c r="F27" s="74">
        <f>IF($A27="","",IFERROR(AVERAGEIF('Scorecard'!$A$2:$A$101,$A27,'Scorecard'!$D$2:$D$101),0))</f>
        <v/>
      </c>
      <c r="G27" s="73">
        <f>IF($A27="","",IFERROR(VLOOKUP($A27,'Scorecard'!$A$2:$D$101,4,FALSE),0))</f>
        <v/>
      </c>
      <c r="H27" s="73">
        <f>IF($A27="","",SUMIF('Scorecard'!$N$2:$N$101,$A27,'Scorecard'!$S$2:$S$101))</f>
        <v/>
      </c>
      <c r="I27" s="73">
        <f>IF($A27="","",SUMIF('Scorecard'!$A$2:$A$101,$A27,'Scorecard'!$F$2:$F$101))</f>
        <v/>
      </c>
      <c r="J27" s="73">
        <f>IF($A27="","",SUMIF('Scorecard'!$A$2:$A$101,$A27,'Scorecard'!$G$2:$G$101))</f>
        <v/>
      </c>
      <c r="K27" s="75">
        <f>IF($A27="","",IFERROR($E27/SUMIF('Scorecard'!$A$2:$A$101,$A27,'Scorecard'!$E$2:$E$101)*100,0))</f>
        <v/>
      </c>
      <c r="L27" s="64">
        <f>IF($A27="","",IF($E27&gt;=50,"Excellent",IF($E27&gt;=25,"Good","Developing")))</f>
        <v/>
      </c>
      <c r="M27" s="75">
        <f>IF($A27="","",IFERROR(($I27*4+$J27*6)/$E27*100,0))</f>
        <v/>
      </c>
    </row>
    <row r="28">
      <c r="A28" s="19" t="n"/>
      <c r="B28" s="70">
        <f>IF($A28="","",IFERROR(VLOOKUP($A28,'Scorecard'!$A$2:$M$101,3,FALSE),""))</f>
        <v/>
      </c>
      <c r="C28" s="70">
        <f>IF($A28="","",COUNTIF('Scorecard'!$A$2:$A$101,$A28))</f>
        <v/>
      </c>
      <c r="D28" s="70">
        <f>IF($A28="","",COUNTIF('Scorecard'!$A$2:$A$101,$A28))</f>
        <v/>
      </c>
      <c r="E28" s="70">
        <f>IF($A28="","",SUMIF('Scorecard'!$A$2:$A$101,$A28,'Scorecard'!$D$2:$D$101))</f>
        <v/>
      </c>
      <c r="F28" s="71">
        <f>IF($A28="","",IFERROR(AVERAGEIF('Scorecard'!$A$2:$A$101,$A28,'Scorecard'!$D$2:$D$101),0))</f>
        <v/>
      </c>
      <c r="G28" s="70">
        <f>IF($A28="","",IFERROR(VLOOKUP($A28,'Scorecard'!$A$2:$D$101,4,FALSE),0))</f>
        <v/>
      </c>
      <c r="H28" s="70">
        <f>IF($A28="","",SUMIF('Scorecard'!$N$2:$N$101,$A28,'Scorecard'!$S$2:$S$101))</f>
        <v/>
      </c>
      <c r="I28" s="70">
        <f>IF($A28="","",SUMIF('Scorecard'!$A$2:$A$101,$A28,'Scorecard'!$F$2:$F$101))</f>
        <v/>
      </c>
      <c r="J28" s="70">
        <f>IF($A28="","",SUMIF('Scorecard'!$A$2:$A$101,$A28,'Scorecard'!$G$2:$G$101))</f>
        <v/>
      </c>
      <c r="K28" s="72">
        <f>IF($A28="","",IFERROR($E28/SUMIF('Scorecard'!$A$2:$A$101,$A28,'Scorecard'!$E$2:$E$101)*100,0))</f>
        <v/>
      </c>
      <c r="L28" s="63">
        <f>IF($A28="","",IF($E28&gt;=50,"Excellent",IF($E28&gt;=25,"Good","Developing")))</f>
        <v/>
      </c>
      <c r="M28" s="72">
        <f>IF($A28="","",IFERROR(($I28*4+$J28*6)/$E28*100,0))</f>
        <v/>
      </c>
    </row>
    <row r="29">
      <c r="A29" s="19" t="n"/>
      <c r="B29" s="73">
        <f>IF($A29="","",IFERROR(VLOOKUP($A29,'Scorecard'!$A$2:$M$101,3,FALSE),""))</f>
        <v/>
      </c>
      <c r="C29" s="73">
        <f>IF($A29="","",COUNTIF('Scorecard'!$A$2:$A$101,$A29))</f>
        <v/>
      </c>
      <c r="D29" s="73">
        <f>IF($A29="","",COUNTIF('Scorecard'!$A$2:$A$101,$A29))</f>
        <v/>
      </c>
      <c r="E29" s="73">
        <f>IF($A29="","",SUMIF('Scorecard'!$A$2:$A$101,$A29,'Scorecard'!$D$2:$D$101))</f>
        <v/>
      </c>
      <c r="F29" s="74">
        <f>IF($A29="","",IFERROR(AVERAGEIF('Scorecard'!$A$2:$A$101,$A29,'Scorecard'!$D$2:$D$101),0))</f>
        <v/>
      </c>
      <c r="G29" s="73">
        <f>IF($A29="","",IFERROR(VLOOKUP($A29,'Scorecard'!$A$2:$D$101,4,FALSE),0))</f>
        <v/>
      </c>
      <c r="H29" s="73">
        <f>IF($A29="","",SUMIF('Scorecard'!$N$2:$N$101,$A29,'Scorecard'!$S$2:$S$101))</f>
        <v/>
      </c>
      <c r="I29" s="73">
        <f>IF($A29="","",SUMIF('Scorecard'!$A$2:$A$101,$A29,'Scorecard'!$F$2:$F$101))</f>
        <v/>
      </c>
      <c r="J29" s="73">
        <f>IF($A29="","",SUMIF('Scorecard'!$A$2:$A$101,$A29,'Scorecard'!$G$2:$G$101))</f>
        <v/>
      </c>
      <c r="K29" s="75">
        <f>IF($A29="","",IFERROR($E29/SUMIF('Scorecard'!$A$2:$A$101,$A29,'Scorecard'!$E$2:$E$101)*100,0))</f>
        <v/>
      </c>
      <c r="L29" s="64">
        <f>IF($A29="","",IF($E29&gt;=50,"Excellent",IF($E29&gt;=25,"Good","Developing")))</f>
        <v/>
      </c>
      <c r="M29" s="75">
        <f>IF($A29="","",IFERROR(($I29*4+$J29*6)/$E29*100,0))</f>
        <v/>
      </c>
    </row>
    <row r="30">
      <c r="A30" s="19" t="n"/>
      <c r="B30" s="70">
        <f>IF($A30="","",IFERROR(VLOOKUP($A30,'Scorecard'!$A$2:$M$101,3,FALSE),""))</f>
        <v/>
      </c>
      <c r="C30" s="70">
        <f>IF($A30="","",COUNTIF('Scorecard'!$A$2:$A$101,$A30))</f>
        <v/>
      </c>
      <c r="D30" s="70">
        <f>IF($A30="","",COUNTIF('Scorecard'!$A$2:$A$101,$A30))</f>
        <v/>
      </c>
      <c r="E30" s="70">
        <f>IF($A30="","",SUMIF('Scorecard'!$A$2:$A$101,$A30,'Scorecard'!$D$2:$D$101))</f>
        <v/>
      </c>
      <c r="F30" s="71">
        <f>IF($A30="","",IFERROR(AVERAGEIF('Scorecard'!$A$2:$A$101,$A30,'Scorecard'!$D$2:$D$101),0))</f>
        <v/>
      </c>
      <c r="G30" s="70">
        <f>IF($A30="","",IFERROR(VLOOKUP($A30,'Scorecard'!$A$2:$D$101,4,FALSE),0))</f>
        <v/>
      </c>
      <c r="H30" s="70">
        <f>IF($A30="","",SUMIF('Scorecard'!$N$2:$N$101,$A30,'Scorecard'!$S$2:$S$101))</f>
        <v/>
      </c>
      <c r="I30" s="70">
        <f>IF($A30="","",SUMIF('Scorecard'!$A$2:$A$101,$A30,'Scorecard'!$F$2:$F$101))</f>
        <v/>
      </c>
      <c r="J30" s="70">
        <f>IF($A30="","",SUMIF('Scorecard'!$A$2:$A$101,$A30,'Scorecard'!$G$2:$G$101))</f>
        <v/>
      </c>
      <c r="K30" s="72">
        <f>IF($A30="","",IFERROR($E30/SUMIF('Scorecard'!$A$2:$A$101,$A30,'Scorecard'!$E$2:$E$101)*100,0))</f>
        <v/>
      </c>
      <c r="L30" s="63">
        <f>IF($A30="","",IF($E30&gt;=50,"Excellent",IF($E30&gt;=25,"Good","Developing")))</f>
        <v/>
      </c>
      <c r="M30" s="72">
        <f>IF($A30="","",IFERROR(($I30*4+$J30*6)/$E30*100,0))</f>
        <v/>
      </c>
    </row>
    <row r="31">
      <c r="A31" s="19" t="n"/>
      <c r="B31" s="73">
        <f>IF($A31="","",IFERROR(VLOOKUP($A31,'Scorecard'!$A$2:$M$101,3,FALSE),""))</f>
        <v/>
      </c>
      <c r="C31" s="73">
        <f>IF($A31="","",COUNTIF('Scorecard'!$A$2:$A$101,$A31))</f>
        <v/>
      </c>
      <c r="D31" s="73">
        <f>IF($A31="","",COUNTIF('Scorecard'!$A$2:$A$101,$A31))</f>
        <v/>
      </c>
      <c r="E31" s="73">
        <f>IF($A31="","",SUMIF('Scorecard'!$A$2:$A$101,$A31,'Scorecard'!$D$2:$D$101))</f>
        <v/>
      </c>
      <c r="F31" s="74">
        <f>IF($A31="","",IFERROR(AVERAGEIF('Scorecard'!$A$2:$A$101,$A31,'Scorecard'!$D$2:$D$101),0))</f>
        <v/>
      </c>
      <c r="G31" s="73">
        <f>IF($A31="","",IFERROR(VLOOKUP($A31,'Scorecard'!$A$2:$D$101,4,FALSE),0))</f>
        <v/>
      </c>
      <c r="H31" s="73">
        <f>IF($A31="","",SUMIF('Scorecard'!$N$2:$N$101,$A31,'Scorecard'!$S$2:$S$101))</f>
        <v/>
      </c>
      <c r="I31" s="73">
        <f>IF($A31="","",SUMIF('Scorecard'!$A$2:$A$101,$A31,'Scorecard'!$F$2:$F$101))</f>
        <v/>
      </c>
      <c r="J31" s="73">
        <f>IF($A31="","",SUMIF('Scorecard'!$A$2:$A$101,$A31,'Scorecard'!$G$2:$G$101))</f>
        <v/>
      </c>
      <c r="K31" s="75">
        <f>IF($A31="","",IFERROR($E31/SUMIF('Scorecard'!$A$2:$A$101,$A31,'Scorecard'!$E$2:$E$101)*100,0))</f>
        <v/>
      </c>
      <c r="L31" s="64">
        <f>IF($A31="","",IF($E31&gt;=50,"Excellent",IF($E31&gt;=25,"Good","Developing")))</f>
        <v/>
      </c>
      <c r="M31" s="75">
        <f>IF($A31="","",IFERROR(($I31*4+$J31*6)/$E31*100,0))</f>
        <v/>
      </c>
    </row>
    <row r="32">
      <c r="A32" s="19" t="n"/>
      <c r="B32" s="70">
        <f>IF($A32="","",IFERROR(VLOOKUP($A32,'Scorecard'!$A$2:$M$101,3,FALSE),""))</f>
        <v/>
      </c>
      <c r="C32" s="70">
        <f>IF($A32="","",COUNTIF('Scorecard'!$A$2:$A$101,$A32))</f>
        <v/>
      </c>
      <c r="D32" s="70">
        <f>IF($A32="","",COUNTIF('Scorecard'!$A$2:$A$101,$A32))</f>
        <v/>
      </c>
      <c r="E32" s="70">
        <f>IF($A32="","",SUMIF('Scorecard'!$A$2:$A$101,$A32,'Scorecard'!$D$2:$D$101))</f>
        <v/>
      </c>
      <c r="F32" s="71">
        <f>IF($A32="","",IFERROR(AVERAGEIF('Scorecard'!$A$2:$A$101,$A32,'Scorecard'!$D$2:$D$101),0))</f>
        <v/>
      </c>
      <c r="G32" s="70">
        <f>IF($A32="","",IFERROR(VLOOKUP($A32,'Scorecard'!$A$2:$D$101,4,FALSE),0))</f>
        <v/>
      </c>
      <c r="H32" s="70">
        <f>IF($A32="","",SUMIF('Scorecard'!$N$2:$N$101,$A32,'Scorecard'!$S$2:$S$101))</f>
        <v/>
      </c>
      <c r="I32" s="70">
        <f>IF($A32="","",SUMIF('Scorecard'!$A$2:$A$101,$A32,'Scorecard'!$F$2:$F$101))</f>
        <v/>
      </c>
      <c r="J32" s="70">
        <f>IF($A32="","",SUMIF('Scorecard'!$A$2:$A$101,$A32,'Scorecard'!$G$2:$G$101))</f>
        <v/>
      </c>
      <c r="K32" s="72">
        <f>IF($A32="","",IFERROR($E32/SUMIF('Scorecard'!$A$2:$A$101,$A32,'Scorecard'!$E$2:$E$101)*100,0))</f>
        <v/>
      </c>
      <c r="L32" s="63">
        <f>IF($A32="","",IF($E32&gt;=50,"Excellent",IF($E32&gt;=25,"Good","Developing")))</f>
        <v/>
      </c>
      <c r="M32" s="72">
        <f>IF($A32="","",IFERROR(($I32*4+$J32*6)/$E32*100,0))</f>
        <v/>
      </c>
    </row>
    <row r="33">
      <c r="A33" s="19" t="n"/>
      <c r="B33" s="73">
        <f>IF($A33="","",IFERROR(VLOOKUP($A33,'Scorecard'!$A$2:$M$101,3,FALSE),""))</f>
        <v/>
      </c>
      <c r="C33" s="73">
        <f>IF($A33="","",COUNTIF('Scorecard'!$A$2:$A$101,$A33))</f>
        <v/>
      </c>
      <c r="D33" s="73">
        <f>IF($A33="","",COUNTIF('Scorecard'!$A$2:$A$101,$A33))</f>
        <v/>
      </c>
      <c r="E33" s="73">
        <f>IF($A33="","",SUMIF('Scorecard'!$A$2:$A$101,$A33,'Scorecard'!$D$2:$D$101))</f>
        <v/>
      </c>
      <c r="F33" s="74">
        <f>IF($A33="","",IFERROR(AVERAGEIF('Scorecard'!$A$2:$A$101,$A33,'Scorecard'!$D$2:$D$101),0))</f>
        <v/>
      </c>
      <c r="G33" s="73">
        <f>IF($A33="","",IFERROR(VLOOKUP($A33,'Scorecard'!$A$2:$D$101,4,FALSE),0))</f>
        <v/>
      </c>
      <c r="H33" s="73">
        <f>IF($A33="","",SUMIF('Scorecard'!$N$2:$N$101,$A33,'Scorecard'!$S$2:$S$101))</f>
        <v/>
      </c>
      <c r="I33" s="73">
        <f>IF($A33="","",SUMIF('Scorecard'!$A$2:$A$101,$A33,'Scorecard'!$F$2:$F$101))</f>
        <v/>
      </c>
      <c r="J33" s="73">
        <f>IF($A33="","",SUMIF('Scorecard'!$A$2:$A$101,$A33,'Scorecard'!$G$2:$G$101))</f>
        <v/>
      </c>
      <c r="K33" s="75">
        <f>IF($A33="","",IFERROR($E33/SUMIF('Scorecard'!$A$2:$A$101,$A33,'Scorecard'!$E$2:$E$101)*100,0))</f>
        <v/>
      </c>
      <c r="L33" s="64">
        <f>IF($A33="","",IF($E33&gt;=50,"Excellent",IF($E33&gt;=25,"Good","Developing")))</f>
        <v/>
      </c>
      <c r="M33" s="75">
        <f>IF($A33="","",IFERROR(($I33*4+$J33*6)/$E33*100,0))</f>
        <v/>
      </c>
    </row>
    <row r="34">
      <c r="A34" s="19" t="n"/>
      <c r="B34" s="70">
        <f>IF($A34="","",IFERROR(VLOOKUP($A34,'Scorecard'!$A$2:$M$101,3,FALSE),""))</f>
        <v/>
      </c>
      <c r="C34" s="70">
        <f>IF($A34="","",COUNTIF('Scorecard'!$A$2:$A$101,$A34))</f>
        <v/>
      </c>
      <c r="D34" s="70">
        <f>IF($A34="","",COUNTIF('Scorecard'!$A$2:$A$101,$A34))</f>
        <v/>
      </c>
      <c r="E34" s="70">
        <f>IF($A34="","",SUMIF('Scorecard'!$A$2:$A$101,$A34,'Scorecard'!$D$2:$D$101))</f>
        <v/>
      </c>
      <c r="F34" s="71">
        <f>IF($A34="","",IFERROR(AVERAGEIF('Scorecard'!$A$2:$A$101,$A34,'Scorecard'!$D$2:$D$101),0))</f>
        <v/>
      </c>
      <c r="G34" s="70">
        <f>IF($A34="","",IFERROR(VLOOKUP($A34,'Scorecard'!$A$2:$D$101,4,FALSE),0))</f>
        <v/>
      </c>
      <c r="H34" s="70">
        <f>IF($A34="","",SUMIF('Scorecard'!$N$2:$N$101,$A34,'Scorecard'!$S$2:$S$101))</f>
        <v/>
      </c>
      <c r="I34" s="70">
        <f>IF($A34="","",SUMIF('Scorecard'!$A$2:$A$101,$A34,'Scorecard'!$F$2:$F$101))</f>
        <v/>
      </c>
      <c r="J34" s="70">
        <f>IF($A34="","",SUMIF('Scorecard'!$A$2:$A$101,$A34,'Scorecard'!$G$2:$G$101))</f>
        <v/>
      </c>
      <c r="K34" s="72">
        <f>IF($A34="","",IFERROR($E34/SUMIF('Scorecard'!$A$2:$A$101,$A34,'Scorecard'!$E$2:$E$101)*100,0))</f>
        <v/>
      </c>
      <c r="L34" s="63">
        <f>IF($A34="","",IF($E34&gt;=50,"Excellent",IF($E34&gt;=25,"Good","Developing")))</f>
        <v/>
      </c>
      <c r="M34" s="72">
        <f>IF($A34="","",IFERROR(($I34*4+$J34*6)/$E34*100,0))</f>
        <v/>
      </c>
    </row>
    <row r="35">
      <c r="A35" s="19" t="n"/>
      <c r="B35" s="73">
        <f>IF($A35="","",IFERROR(VLOOKUP($A35,'Scorecard'!$A$2:$M$101,3,FALSE),""))</f>
        <v/>
      </c>
      <c r="C35" s="73">
        <f>IF($A35="","",COUNTIF('Scorecard'!$A$2:$A$101,$A35))</f>
        <v/>
      </c>
      <c r="D35" s="73">
        <f>IF($A35="","",COUNTIF('Scorecard'!$A$2:$A$101,$A35))</f>
        <v/>
      </c>
      <c r="E35" s="73">
        <f>IF($A35="","",SUMIF('Scorecard'!$A$2:$A$101,$A35,'Scorecard'!$D$2:$D$101))</f>
        <v/>
      </c>
      <c r="F35" s="74">
        <f>IF($A35="","",IFERROR(AVERAGEIF('Scorecard'!$A$2:$A$101,$A35,'Scorecard'!$D$2:$D$101),0))</f>
        <v/>
      </c>
      <c r="G35" s="73">
        <f>IF($A35="","",IFERROR(VLOOKUP($A35,'Scorecard'!$A$2:$D$101,4,FALSE),0))</f>
        <v/>
      </c>
      <c r="H35" s="73">
        <f>IF($A35="","",SUMIF('Scorecard'!$N$2:$N$101,$A35,'Scorecard'!$S$2:$S$101))</f>
        <v/>
      </c>
      <c r="I35" s="73">
        <f>IF($A35="","",SUMIF('Scorecard'!$A$2:$A$101,$A35,'Scorecard'!$F$2:$F$101))</f>
        <v/>
      </c>
      <c r="J35" s="73">
        <f>IF($A35="","",SUMIF('Scorecard'!$A$2:$A$101,$A35,'Scorecard'!$G$2:$G$101))</f>
        <v/>
      </c>
      <c r="K35" s="75">
        <f>IF($A35="","",IFERROR($E35/SUMIF('Scorecard'!$A$2:$A$101,$A35,'Scorecard'!$E$2:$E$101)*100,0))</f>
        <v/>
      </c>
      <c r="L35" s="64">
        <f>IF($A35="","",IF($E35&gt;=50,"Excellent",IF($E35&gt;=25,"Good","Developing")))</f>
        <v/>
      </c>
      <c r="M35" s="75">
        <f>IF($A35="","",IFERROR(($I35*4+$J35*6)/$E35*100,0))</f>
        <v/>
      </c>
    </row>
    <row r="36">
      <c r="A36" s="19" t="n"/>
      <c r="B36" s="70">
        <f>IF($A36="","",IFERROR(VLOOKUP($A36,'Scorecard'!$A$2:$M$101,3,FALSE),""))</f>
        <v/>
      </c>
      <c r="C36" s="70">
        <f>IF($A36="","",COUNTIF('Scorecard'!$A$2:$A$101,$A36))</f>
        <v/>
      </c>
      <c r="D36" s="70">
        <f>IF($A36="","",COUNTIF('Scorecard'!$A$2:$A$101,$A36))</f>
        <v/>
      </c>
      <c r="E36" s="70">
        <f>IF($A36="","",SUMIF('Scorecard'!$A$2:$A$101,$A36,'Scorecard'!$D$2:$D$101))</f>
        <v/>
      </c>
      <c r="F36" s="71">
        <f>IF($A36="","",IFERROR(AVERAGEIF('Scorecard'!$A$2:$A$101,$A36,'Scorecard'!$D$2:$D$101),0))</f>
        <v/>
      </c>
      <c r="G36" s="70">
        <f>IF($A36="","",IFERROR(VLOOKUP($A36,'Scorecard'!$A$2:$D$101,4,FALSE),0))</f>
        <v/>
      </c>
      <c r="H36" s="70">
        <f>IF($A36="","",SUMIF('Scorecard'!$N$2:$N$101,$A36,'Scorecard'!$S$2:$S$101))</f>
        <v/>
      </c>
      <c r="I36" s="70">
        <f>IF($A36="","",SUMIF('Scorecard'!$A$2:$A$101,$A36,'Scorecard'!$F$2:$F$101))</f>
        <v/>
      </c>
      <c r="J36" s="70">
        <f>IF($A36="","",SUMIF('Scorecard'!$A$2:$A$101,$A36,'Scorecard'!$G$2:$G$101))</f>
        <v/>
      </c>
      <c r="K36" s="72">
        <f>IF($A36="","",IFERROR($E36/SUMIF('Scorecard'!$A$2:$A$101,$A36,'Scorecard'!$E$2:$E$101)*100,0))</f>
        <v/>
      </c>
      <c r="L36" s="63">
        <f>IF($A36="","",IF($E36&gt;=50,"Excellent",IF($E36&gt;=25,"Good","Developing")))</f>
        <v/>
      </c>
      <c r="M36" s="72">
        <f>IF($A36="","",IFERROR(($I36*4+$J36*6)/$E36*100,0))</f>
        <v/>
      </c>
    </row>
    <row r="37">
      <c r="A37" s="19" t="n"/>
      <c r="B37" s="73">
        <f>IF($A37="","",IFERROR(VLOOKUP($A37,'Scorecard'!$A$2:$M$101,3,FALSE),""))</f>
        <v/>
      </c>
      <c r="C37" s="73">
        <f>IF($A37="","",COUNTIF('Scorecard'!$A$2:$A$101,$A37))</f>
        <v/>
      </c>
      <c r="D37" s="73">
        <f>IF($A37="","",COUNTIF('Scorecard'!$A$2:$A$101,$A37))</f>
        <v/>
      </c>
      <c r="E37" s="73">
        <f>IF($A37="","",SUMIF('Scorecard'!$A$2:$A$101,$A37,'Scorecard'!$D$2:$D$101))</f>
        <v/>
      </c>
      <c r="F37" s="74">
        <f>IF($A37="","",IFERROR(AVERAGEIF('Scorecard'!$A$2:$A$101,$A37,'Scorecard'!$D$2:$D$101),0))</f>
        <v/>
      </c>
      <c r="G37" s="73">
        <f>IF($A37="","",IFERROR(VLOOKUP($A37,'Scorecard'!$A$2:$D$101,4,FALSE),0))</f>
        <v/>
      </c>
      <c r="H37" s="73">
        <f>IF($A37="","",SUMIF('Scorecard'!$N$2:$N$101,$A37,'Scorecard'!$S$2:$S$101))</f>
        <v/>
      </c>
      <c r="I37" s="73">
        <f>IF($A37="","",SUMIF('Scorecard'!$A$2:$A$101,$A37,'Scorecard'!$F$2:$F$101))</f>
        <v/>
      </c>
      <c r="J37" s="73">
        <f>IF($A37="","",SUMIF('Scorecard'!$A$2:$A$101,$A37,'Scorecard'!$G$2:$G$101))</f>
        <v/>
      </c>
      <c r="K37" s="75">
        <f>IF($A37="","",IFERROR($E37/SUMIF('Scorecard'!$A$2:$A$101,$A37,'Scorecard'!$E$2:$E$101)*100,0))</f>
        <v/>
      </c>
      <c r="L37" s="64">
        <f>IF($A37="","",IF($E37&gt;=50,"Excellent",IF($E37&gt;=25,"Good","Developing")))</f>
        <v/>
      </c>
      <c r="M37" s="75">
        <f>IF($A37="","",IFERROR(($I37*4+$J37*6)/$E37*100,0))</f>
        <v/>
      </c>
    </row>
    <row r="38">
      <c r="A38" s="19" t="n"/>
      <c r="B38" s="70">
        <f>IF($A38="","",IFERROR(VLOOKUP($A38,'Scorecard'!$A$2:$M$101,3,FALSE),""))</f>
        <v/>
      </c>
      <c r="C38" s="70">
        <f>IF($A38="","",COUNTIF('Scorecard'!$A$2:$A$101,$A38))</f>
        <v/>
      </c>
      <c r="D38" s="70">
        <f>IF($A38="","",COUNTIF('Scorecard'!$A$2:$A$101,$A38))</f>
        <v/>
      </c>
      <c r="E38" s="70">
        <f>IF($A38="","",SUMIF('Scorecard'!$A$2:$A$101,$A38,'Scorecard'!$D$2:$D$101))</f>
        <v/>
      </c>
      <c r="F38" s="71">
        <f>IF($A38="","",IFERROR(AVERAGEIF('Scorecard'!$A$2:$A$101,$A38,'Scorecard'!$D$2:$D$101),0))</f>
        <v/>
      </c>
      <c r="G38" s="70">
        <f>IF($A38="","",IFERROR(VLOOKUP($A38,'Scorecard'!$A$2:$D$101,4,FALSE),0))</f>
        <v/>
      </c>
      <c r="H38" s="70">
        <f>IF($A38="","",SUMIF('Scorecard'!$N$2:$N$101,$A38,'Scorecard'!$S$2:$S$101))</f>
        <v/>
      </c>
      <c r="I38" s="70">
        <f>IF($A38="","",SUMIF('Scorecard'!$A$2:$A$101,$A38,'Scorecard'!$F$2:$F$101))</f>
        <v/>
      </c>
      <c r="J38" s="70">
        <f>IF($A38="","",SUMIF('Scorecard'!$A$2:$A$101,$A38,'Scorecard'!$G$2:$G$101))</f>
        <v/>
      </c>
      <c r="K38" s="72">
        <f>IF($A38="","",IFERROR($E38/SUMIF('Scorecard'!$A$2:$A$101,$A38,'Scorecard'!$E$2:$E$101)*100,0))</f>
        <v/>
      </c>
      <c r="L38" s="63">
        <f>IF($A38="","",IF($E38&gt;=50,"Excellent",IF($E38&gt;=25,"Good","Developing")))</f>
        <v/>
      </c>
      <c r="M38" s="72">
        <f>IF($A38="","",IFERROR(($I38*4+$J38*6)/$E38*100,0))</f>
        <v/>
      </c>
    </row>
    <row r="39">
      <c r="A39" s="19" t="n"/>
      <c r="B39" s="73">
        <f>IF($A39="","",IFERROR(VLOOKUP($A39,'Scorecard'!$A$2:$M$101,3,FALSE),""))</f>
        <v/>
      </c>
      <c r="C39" s="73">
        <f>IF($A39="","",COUNTIF('Scorecard'!$A$2:$A$101,$A39))</f>
        <v/>
      </c>
      <c r="D39" s="73">
        <f>IF($A39="","",COUNTIF('Scorecard'!$A$2:$A$101,$A39))</f>
        <v/>
      </c>
      <c r="E39" s="73">
        <f>IF($A39="","",SUMIF('Scorecard'!$A$2:$A$101,$A39,'Scorecard'!$D$2:$D$101))</f>
        <v/>
      </c>
      <c r="F39" s="74">
        <f>IF($A39="","",IFERROR(AVERAGEIF('Scorecard'!$A$2:$A$101,$A39,'Scorecard'!$D$2:$D$101),0))</f>
        <v/>
      </c>
      <c r="G39" s="73">
        <f>IF($A39="","",IFERROR(VLOOKUP($A39,'Scorecard'!$A$2:$D$101,4,FALSE),0))</f>
        <v/>
      </c>
      <c r="H39" s="73">
        <f>IF($A39="","",SUMIF('Scorecard'!$N$2:$N$101,$A39,'Scorecard'!$S$2:$S$101))</f>
        <v/>
      </c>
      <c r="I39" s="73">
        <f>IF($A39="","",SUMIF('Scorecard'!$A$2:$A$101,$A39,'Scorecard'!$F$2:$F$101))</f>
        <v/>
      </c>
      <c r="J39" s="73">
        <f>IF($A39="","",SUMIF('Scorecard'!$A$2:$A$101,$A39,'Scorecard'!$G$2:$G$101))</f>
        <v/>
      </c>
      <c r="K39" s="75">
        <f>IF($A39="","",IFERROR($E39/SUMIF('Scorecard'!$A$2:$A$101,$A39,'Scorecard'!$E$2:$E$101)*100,0))</f>
        <v/>
      </c>
      <c r="L39" s="64">
        <f>IF($A39="","",IF($E39&gt;=50,"Excellent",IF($E39&gt;=25,"Good","Developing")))</f>
        <v/>
      </c>
      <c r="M39" s="75">
        <f>IF($A39="","",IFERROR(($I39*4+$J39*6)/$E39*100,0))</f>
        <v/>
      </c>
    </row>
    <row r="40">
      <c r="A40" s="19" t="n"/>
      <c r="B40" s="70">
        <f>IF($A40="","",IFERROR(VLOOKUP($A40,'Scorecard'!$A$2:$M$101,3,FALSE),""))</f>
        <v/>
      </c>
      <c r="C40" s="70">
        <f>IF($A40="","",COUNTIF('Scorecard'!$A$2:$A$101,$A40))</f>
        <v/>
      </c>
      <c r="D40" s="70">
        <f>IF($A40="","",COUNTIF('Scorecard'!$A$2:$A$101,$A40))</f>
        <v/>
      </c>
      <c r="E40" s="70">
        <f>IF($A40="","",SUMIF('Scorecard'!$A$2:$A$101,$A40,'Scorecard'!$D$2:$D$101))</f>
        <v/>
      </c>
      <c r="F40" s="71">
        <f>IF($A40="","",IFERROR(AVERAGEIF('Scorecard'!$A$2:$A$101,$A40,'Scorecard'!$D$2:$D$101),0))</f>
        <v/>
      </c>
      <c r="G40" s="70">
        <f>IF($A40="","",IFERROR(VLOOKUP($A40,'Scorecard'!$A$2:$D$101,4,FALSE),0))</f>
        <v/>
      </c>
      <c r="H40" s="70">
        <f>IF($A40="","",SUMIF('Scorecard'!$N$2:$N$101,$A40,'Scorecard'!$S$2:$S$101))</f>
        <v/>
      </c>
      <c r="I40" s="70">
        <f>IF($A40="","",SUMIF('Scorecard'!$A$2:$A$101,$A40,'Scorecard'!$F$2:$F$101))</f>
        <v/>
      </c>
      <c r="J40" s="70">
        <f>IF($A40="","",SUMIF('Scorecard'!$A$2:$A$101,$A40,'Scorecard'!$G$2:$G$101))</f>
        <v/>
      </c>
      <c r="K40" s="72">
        <f>IF($A40="","",IFERROR($E40/SUMIF('Scorecard'!$A$2:$A$101,$A40,'Scorecard'!$E$2:$E$101)*100,0))</f>
        <v/>
      </c>
      <c r="L40" s="63">
        <f>IF($A40="","",IF($E40&gt;=50,"Excellent",IF($E40&gt;=25,"Good","Developing")))</f>
        <v/>
      </c>
      <c r="M40" s="72">
        <f>IF($A40="","",IFERROR(($I40*4+$J40*6)/$E40*100,0))</f>
        <v/>
      </c>
    </row>
    <row r="41">
      <c r="A41" s="19" t="n"/>
      <c r="B41" s="73">
        <f>IF($A41="","",IFERROR(VLOOKUP($A41,'Scorecard'!$A$2:$M$101,3,FALSE),""))</f>
        <v/>
      </c>
      <c r="C41" s="73">
        <f>IF($A41="","",COUNTIF('Scorecard'!$A$2:$A$101,$A41))</f>
        <v/>
      </c>
      <c r="D41" s="73">
        <f>IF($A41="","",COUNTIF('Scorecard'!$A$2:$A$101,$A41))</f>
        <v/>
      </c>
      <c r="E41" s="73">
        <f>IF($A41="","",SUMIF('Scorecard'!$A$2:$A$101,$A41,'Scorecard'!$D$2:$D$101))</f>
        <v/>
      </c>
      <c r="F41" s="74">
        <f>IF($A41="","",IFERROR(AVERAGEIF('Scorecard'!$A$2:$A$101,$A41,'Scorecard'!$D$2:$D$101),0))</f>
        <v/>
      </c>
      <c r="G41" s="73">
        <f>IF($A41="","",IFERROR(VLOOKUP($A41,'Scorecard'!$A$2:$D$101,4,FALSE),0))</f>
        <v/>
      </c>
      <c r="H41" s="73">
        <f>IF($A41="","",SUMIF('Scorecard'!$N$2:$N$101,$A41,'Scorecard'!$S$2:$S$101))</f>
        <v/>
      </c>
      <c r="I41" s="73">
        <f>IF($A41="","",SUMIF('Scorecard'!$A$2:$A$101,$A41,'Scorecard'!$F$2:$F$101))</f>
        <v/>
      </c>
      <c r="J41" s="73">
        <f>IF($A41="","",SUMIF('Scorecard'!$A$2:$A$101,$A41,'Scorecard'!$G$2:$G$101))</f>
        <v/>
      </c>
      <c r="K41" s="75">
        <f>IF($A41="","",IFERROR($E41/SUMIF('Scorecard'!$A$2:$A$101,$A41,'Scorecard'!$E$2:$E$101)*100,0))</f>
        <v/>
      </c>
      <c r="L41" s="64">
        <f>IF($A41="","",IF($E41&gt;=50,"Excellent",IF($E41&gt;=25,"Good","Developing")))</f>
        <v/>
      </c>
      <c r="M41" s="75">
        <f>IF($A41="","",IFERROR(($I41*4+$J41*6)/$E41*100,0))</f>
        <v/>
      </c>
    </row>
    <row r="42">
      <c r="A42" s="19" t="n"/>
      <c r="B42" s="70">
        <f>IF($A42="","",IFERROR(VLOOKUP($A42,'Scorecard'!$A$2:$M$101,3,FALSE),""))</f>
        <v/>
      </c>
      <c r="C42" s="70">
        <f>IF($A42="","",COUNTIF('Scorecard'!$A$2:$A$101,$A42))</f>
        <v/>
      </c>
      <c r="D42" s="70">
        <f>IF($A42="","",COUNTIF('Scorecard'!$A$2:$A$101,$A42))</f>
        <v/>
      </c>
      <c r="E42" s="70">
        <f>IF($A42="","",SUMIF('Scorecard'!$A$2:$A$101,$A42,'Scorecard'!$D$2:$D$101))</f>
        <v/>
      </c>
      <c r="F42" s="71">
        <f>IF($A42="","",IFERROR(AVERAGEIF('Scorecard'!$A$2:$A$101,$A42,'Scorecard'!$D$2:$D$101),0))</f>
        <v/>
      </c>
      <c r="G42" s="70">
        <f>IF($A42="","",IFERROR(VLOOKUP($A42,'Scorecard'!$A$2:$D$101,4,FALSE),0))</f>
        <v/>
      </c>
      <c r="H42" s="70">
        <f>IF($A42="","",SUMIF('Scorecard'!$N$2:$N$101,$A42,'Scorecard'!$S$2:$S$101))</f>
        <v/>
      </c>
      <c r="I42" s="70">
        <f>IF($A42="","",SUMIF('Scorecard'!$A$2:$A$101,$A42,'Scorecard'!$F$2:$F$101))</f>
        <v/>
      </c>
      <c r="J42" s="70">
        <f>IF($A42="","",SUMIF('Scorecard'!$A$2:$A$101,$A42,'Scorecard'!$G$2:$G$101))</f>
        <v/>
      </c>
      <c r="K42" s="72">
        <f>IF($A42="","",IFERROR($E42/SUMIF('Scorecard'!$A$2:$A$101,$A42,'Scorecard'!$E$2:$E$101)*100,0))</f>
        <v/>
      </c>
      <c r="L42" s="63">
        <f>IF($A42="","",IF($E42&gt;=50,"Excellent",IF($E42&gt;=25,"Good","Developing")))</f>
        <v/>
      </c>
      <c r="M42" s="72">
        <f>IF($A42="","",IFERROR(($I42*4+$J42*6)/$E42*100,0))</f>
        <v/>
      </c>
    </row>
    <row r="43">
      <c r="A43" s="19" t="n"/>
      <c r="B43" s="73">
        <f>IF($A43="","",IFERROR(VLOOKUP($A43,'Scorecard'!$A$2:$M$101,3,FALSE),""))</f>
        <v/>
      </c>
      <c r="C43" s="73">
        <f>IF($A43="","",COUNTIF('Scorecard'!$A$2:$A$101,$A43))</f>
        <v/>
      </c>
      <c r="D43" s="73">
        <f>IF($A43="","",COUNTIF('Scorecard'!$A$2:$A$101,$A43))</f>
        <v/>
      </c>
      <c r="E43" s="73">
        <f>IF($A43="","",SUMIF('Scorecard'!$A$2:$A$101,$A43,'Scorecard'!$D$2:$D$101))</f>
        <v/>
      </c>
      <c r="F43" s="74">
        <f>IF($A43="","",IFERROR(AVERAGEIF('Scorecard'!$A$2:$A$101,$A43,'Scorecard'!$D$2:$D$101),0))</f>
        <v/>
      </c>
      <c r="G43" s="73">
        <f>IF($A43="","",IFERROR(VLOOKUP($A43,'Scorecard'!$A$2:$D$101,4,FALSE),0))</f>
        <v/>
      </c>
      <c r="H43" s="73">
        <f>IF($A43="","",SUMIF('Scorecard'!$N$2:$N$101,$A43,'Scorecard'!$S$2:$S$101))</f>
        <v/>
      </c>
      <c r="I43" s="73">
        <f>IF($A43="","",SUMIF('Scorecard'!$A$2:$A$101,$A43,'Scorecard'!$F$2:$F$101))</f>
        <v/>
      </c>
      <c r="J43" s="73">
        <f>IF($A43="","",SUMIF('Scorecard'!$A$2:$A$101,$A43,'Scorecard'!$G$2:$G$101))</f>
        <v/>
      </c>
      <c r="K43" s="75">
        <f>IF($A43="","",IFERROR($E43/SUMIF('Scorecard'!$A$2:$A$101,$A43,'Scorecard'!$E$2:$E$101)*100,0))</f>
        <v/>
      </c>
      <c r="L43" s="64">
        <f>IF($A43="","",IF($E43&gt;=50,"Excellent",IF($E43&gt;=25,"Good","Developing")))</f>
        <v/>
      </c>
      <c r="M43" s="75">
        <f>IF($A43="","",IFERROR(($I43*4+$J43*6)/$E43*100,0))</f>
        <v/>
      </c>
    </row>
    <row r="44">
      <c r="A44" s="19" t="n"/>
      <c r="B44" s="70">
        <f>IF($A44="","",IFERROR(VLOOKUP($A44,'Scorecard'!$A$2:$M$101,3,FALSE),""))</f>
        <v/>
      </c>
      <c r="C44" s="70">
        <f>IF($A44="","",COUNTIF('Scorecard'!$A$2:$A$101,$A44))</f>
        <v/>
      </c>
      <c r="D44" s="70">
        <f>IF($A44="","",COUNTIF('Scorecard'!$A$2:$A$101,$A44))</f>
        <v/>
      </c>
      <c r="E44" s="70">
        <f>IF($A44="","",SUMIF('Scorecard'!$A$2:$A$101,$A44,'Scorecard'!$D$2:$D$101))</f>
        <v/>
      </c>
      <c r="F44" s="71">
        <f>IF($A44="","",IFERROR(AVERAGEIF('Scorecard'!$A$2:$A$101,$A44,'Scorecard'!$D$2:$D$101),0))</f>
        <v/>
      </c>
      <c r="G44" s="70">
        <f>IF($A44="","",IFERROR(VLOOKUP($A44,'Scorecard'!$A$2:$D$101,4,FALSE),0))</f>
        <v/>
      </c>
      <c r="H44" s="70">
        <f>IF($A44="","",SUMIF('Scorecard'!$N$2:$N$101,$A44,'Scorecard'!$S$2:$S$101))</f>
        <v/>
      </c>
      <c r="I44" s="70">
        <f>IF($A44="","",SUMIF('Scorecard'!$A$2:$A$101,$A44,'Scorecard'!$F$2:$F$101))</f>
        <v/>
      </c>
      <c r="J44" s="70">
        <f>IF($A44="","",SUMIF('Scorecard'!$A$2:$A$101,$A44,'Scorecard'!$G$2:$G$101))</f>
        <v/>
      </c>
      <c r="K44" s="72">
        <f>IF($A44="","",IFERROR($E44/SUMIF('Scorecard'!$A$2:$A$101,$A44,'Scorecard'!$E$2:$E$101)*100,0))</f>
        <v/>
      </c>
      <c r="L44" s="63">
        <f>IF($A44="","",IF($E44&gt;=50,"Excellent",IF($E44&gt;=25,"Good","Developing")))</f>
        <v/>
      </c>
      <c r="M44" s="72">
        <f>IF($A44="","",IFERROR(($I44*4+$J44*6)/$E44*100,0))</f>
        <v/>
      </c>
    </row>
    <row r="45">
      <c r="A45" s="19" t="n"/>
      <c r="B45" s="73">
        <f>IF($A45="","",IFERROR(VLOOKUP($A45,'Scorecard'!$A$2:$M$101,3,FALSE),""))</f>
        <v/>
      </c>
      <c r="C45" s="73">
        <f>IF($A45="","",COUNTIF('Scorecard'!$A$2:$A$101,$A45))</f>
        <v/>
      </c>
      <c r="D45" s="73">
        <f>IF($A45="","",COUNTIF('Scorecard'!$A$2:$A$101,$A45))</f>
        <v/>
      </c>
      <c r="E45" s="73">
        <f>IF($A45="","",SUMIF('Scorecard'!$A$2:$A$101,$A45,'Scorecard'!$D$2:$D$101))</f>
        <v/>
      </c>
      <c r="F45" s="74">
        <f>IF($A45="","",IFERROR(AVERAGEIF('Scorecard'!$A$2:$A$101,$A45,'Scorecard'!$D$2:$D$101),0))</f>
        <v/>
      </c>
      <c r="G45" s="73">
        <f>IF($A45="","",IFERROR(VLOOKUP($A45,'Scorecard'!$A$2:$D$101,4,FALSE),0))</f>
        <v/>
      </c>
      <c r="H45" s="73">
        <f>IF($A45="","",SUMIF('Scorecard'!$N$2:$N$101,$A45,'Scorecard'!$S$2:$S$101))</f>
        <v/>
      </c>
      <c r="I45" s="73">
        <f>IF($A45="","",SUMIF('Scorecard'!$A$2:$A$101,$A45,'Scorecard'!$F$2:$F$101))</f>
        <v/>
      </c>
      <c r="J45" s="73">
        <f>IF($A45="","",SUMIF('Scorecard'!$A$2:$A$101,$A45,'Scorecard'!$G$2:$G$101))</f>
        <v/>
      </c>
      <c r="K45" s="75">
        <f>IF($A45="","",IFERROR($E45/SUMIF('Scorecard'!$A$2:$A$101,$A45,'Scorecard'!$E$2:$E$101)*100,0))</f>
        <v/>
      </c>
      <c r="L45" s="64">
        <f>IF($A45="","",IF($E45&gt;=50,"Excellent",IF($E45&gt;=25,"Good","Developing")))</f>
        <v/>
      </c>
      <c r="M45" s="75">
        <f>IF($A45="","",IFERROR(($I45*4+$J45*6)/$E45*100,0))</f>
        <v/>
      </c>
    </row>
    <row r="46">
      <c r="A46" s="19" t="n"/>
      <c r="B46" s="70">
        <f>IF($A46="","",IFERROR(VLOOKUP($A46,'Scorecard'!$A$2:$M$101,3,FALSE),""))</f>
        <v/>
      </c>
      <c r="C46" s="70">
        <f>IF($A46="","",COUNTIF('Scorecard'!$A$2:$A$101,$A46))</f>
        <v/>
      </c>
      <c r="D46" s="70">
        <f>IF($A46="","",COUNTIF('Scorecard'!$A$2:$A$101,$A46))</f>
        <v/>
      </c>
      <c r="E46" s="70">
        <f>IF($A46="","",SUMIF('Scorecard'!$A$2:$A$101,$A46,'Scorecard'!$D$2:$D$101))</f>
        <v/>
      </c>
      <c r="F46" s="71">
        <f>IF($A46="","",IFERROR(AVERAGEIF('Scorecard'!$A$2:$A$101,$A46,'Scorecard'!$D$2:$D$101),0))</f>
        <v/>
      </c>
      <c r="G46" s="70">
        <f>IF($A46="","",IFERROR(VLOOKUP($A46,'Scorecard'!$A$2:$D$101,4,FALSE),0))</f>
        <v/>
      </c>
      <c r="H46" s="70">
        <f>IF($A46="","",SUMIF('Scorecard'!$N$2:$N$101,$A46,'Scorecard'!$S$2:$S$101))</f>
        <v/>
      </c>
      <c r="I46" s="70">
        <f>IF($A46="","",SUMIF('Scorecard'!$A$2:$A$101,$A46,'Scorecard'!$F$2:$F$101))</f>
        <v/>
      </c>
      <c r="J46" s="70">
        <f>IF($A46="","",SUMIF('Scorecard'!$A$2:$A$101,$A46,'Scorecard'!$G$2:$G$101))</f>
        <v/>
      </c>
      <c r="K46" s="72">
        <f>IF($A46="","",IFERROR($E46/SUMIF('Scorecard'!$A$2:$A$101,$A46,'Scorecard'!$E$2:$E$101)*100,0))</f>
        <v/>
      </c>
      <c r="L46" s="63">
        <f>IF($A46="","",IF($E46&gt;=50,"Excellent",IF($E46&gt;=25,"Good","Developing")))</f>
        <v/>
      </c>
      <c r="M46" s="72">
        <f>IF($A46="","",IFERROR(($I46*4+$J46*6)/$E46*100,0))</f>
        <v/>
      </c>
    </row>
    <row r="47">
      <c r="A47" s="19" t="n"/>
      <c r="B47" s="73">
        <f>IF($A47="","",IFERROR(VLOOKUP($A47,'Scorecard'!$A$2:$M$101,3,FALSE),""))</f>
        <v/>
      </c>
      <c r="C47" s="73">
        <f>IF($A47="","",COUNTIF('Scorecard'!$A$2:$A$101,$A47))</f>
        <v/>
      </c>
      <c r="D47" s="73">
        <f>IF($A47="","",COUNTIF('Scorecard'!$A$2:$A$101,$A47))</f>
        <v/>
      </c>
      <c r="E47" s="73">
        <f>IF($A47="","",SUMIF('Scorecard'!$A$2:$A$101,$A47,'Scorecard'!$D$2:$D$101))</f>
        <v/>
      </c>
      <c r="F47" s="74">
        <f>IF($A47="","",IFERROR(AVERAGEIF('Scorecard'!$A$2:$A$101,$A47,'Scorecard'!$D$2:$D$101),0))</f>
        <v/>
      </c>
      <c r="G47" s="73">
        <f>IF($A47="","",IFERROR(VLOOKUP($A47,'Scorecard'!$A$2:$D$101,4,FALSE),0))</f>
        <v/>
      </c>
      <c r="H47" s="73">
        <f>IF($A47="","",SUMIF('Scorecard'!$N$2:$N$101,$A47,'Scorecard'!$S$2:$S$101))</f>
        <v/>
      </c>
      <c r="I47" s="73">
        <f>IF($A47="","",SUMIF('Scorecard'!$A$2:$A$101,$A47,'Scorecard'!$F$2:$F$101))</f>
        <v/>
      </c>
      <c r="J47" s="73">
        <f>IF($A47="","",SUMIF('Scorecard'!$A$2:$A$101,$A47,'Scorecard'!$G$2:$G$101))</f>
        <v/>
      </c>
      <c r="K47" s="75">
        <f>IF($A47="","",IFERROR($E47/SUMIF('Scorecard'!$A$2:$A$101,$A47,'Scorecard'!$E$2:$E$101)*100,0))</f>
        <v/>
      </c>
      <c r="L47" s="64">
        <f>IF($A47="","",IF($E47&gt;=50,"Excellent",IF($E47&gt;=25,"Good","Developing")))</f>
        <v/>
      </c>
      <c r="M47" s="75">
        <f>IF($A47="","",IFERROR(($I47*4+$J47*6)/$E47*100,0))</f>
        <v/>
      </c>
    </row>
    <row r="48">
      <c r="A48" s="19" t="n"/>
      <c r="B48" s="70">
        <f>IF($A48="","",IFERROR(VLOOKUP($A48,'Scorecard'!$A$2:$M$101,3,FALSE),""))</f>
        <v/>
      </c>
      <c r="C48" s="70">
        <f>IF($A48="","",COUNTIF('Scorecard'!$A$2:$A$101,$A48))</f>
        <v/>
      </c>
      <c r="D48" s="70">
        <f>IF($A48="","",COUNTIF('Scorecard'!$A$2:$A$101,$A48))</f>
        <v/>
      </c>
      <c r="E48" s="70">
        <f>IF($A48="","",SUMIF('Scorecard'!$A$2:$A$101,$A48,'Scorecard'!$D$2:$D$101))</f>
        <v/>
      </c>
      <c r="F48" s="71">
        <f>IF($A48="","",IFERROR(AVERAGEIF('Scorecard'!$A$2:$A$101,$A48,'Scorecard'!$D$2:$D$101),0))</f>
        <v/>
      </c>
      <c r="G48" s="70">
        <f>IF($A48="","",IFERROR(VLOOKUP($A48,'Scorecard'!$A$2:$D$101,4,FALSE),0))</f>
        <v/>
      </c>
      <c r="H48" s="70">
        <f>IF($A48="","",SUMIF('Scorecard'!$N$2:$N$101,$A48,'Scorecard'!$S$2:$S$101))</f>
        <v/>
      </c>
      <c r="I48" s="70">
        <f>IF($A48="","",SUMIF('Scorecard'!$A$2:$A$101,$A48,'Scorecard'!$F$2:$F$101))</f>
        <v/>
      </c>
      <c r="J48" s="70">
        <f>IF($A48="","",SUMIF('Scorecard'!$A$2:$A$101,$A48,'Scorecard'!$G$2:$G$101))</f>
        <v/>
      </c>
      <c r="K48" s="72">
        <f>IF($A48="","",IFERROR($E48/SUMIF('Scorecard'!$A$2:$A$101,$A48,'Scorecard'!$E$2:$E$101)*100,0))</f>
        <v/>
      </c>
      <c r="L48" s="63">
        <f>IF($A48="","",IF($E48&gt;=50,"Excellent",IF($E48&gt;=25,"Good","Developing")))</f>
        <v/>
      </c>
      <c r="M48" s="72">
        <f>IF($A48="","",IFERROR(($I48*4+$J48*6)/$E48*100,0))</f>
        <v/>
      </c>
    </row>
    <row r="49">
      <c r="A49" s="19" t="n"/>
      <c r="B49" s="73">
        <f>IF($A49="","",IFERROR(VLOOKUP($A49,'Scorecard'!$A$2:$M$101,3,FALSE),""))</f>
        <v/>
      </c>
      <c r="C49" s="73">
        <f>IF($A49="","",COUNTIF('Scorecard'!$A$2:$A$101,$A49))</f>
        <v/>
      </c>
      <c r="D49" s="73">
        <f>IF($A49="","",COUNTIF('Scorecard'!$A$2:$A$101,$A49))</f>
        <v/>
      </c>
      <c r="E49" s="73">
        <f>IF($A49="","",SUMIF('Scorecard'!$A$2:$A$101,$A49,'Scorecard'!$D$2:$D$101))</f>
        <v/>
      </c>
      <c r="F49" s="74">
        <f>IF($A49="","",IFERROR(AVERAGEIF('Scorecard'!$A$2:$A$101,$A49,'Scorecard'!$D$2:$D$101),0))</f>
        <v/>
      </c>
      <c r="G49" s="73">
        <f>IF($A49="","",IFERROR(VLOOKUP($A49,'Scorecard'!$A$2:$D$101,4,FALSE),0))</f>
        <v/>
      </c>
      <c r="H49" s="73">
        <f>IF($A49="","",SUMIF('Scorecard'!$N$2:$N$101,$A49,'Scorecard'!$S$2:$S$101))</f>
        <v/>
      </c>
      <c r="I49" s="73">
        <f>IF($A49="","",SUMIF('Scorecard'!$A$2:$A$101,$A49,'Scorecard'!$F$2:$F$101))</f>
        <v/>
      </c>
      <c r="J49" s="73">
        <f>IF($A49="","",SUMIF('Scorecard'!$A$2:$A$101,$A49,'Scorecard'!$G$2:$G$101))</f>
        <v/>
      </c>
      <c r="K49" s="75">
        <f>IF($A49="","",IFERROR($E49/SUMIF('Scorecard'!$A$2:$A$101,$A49,'Scorecard'!$E$2:$E$101)*100,0))</f>
        <v/>
      </c>
      <c r="L49" s="64">
        <f>IF($A49="","",IF($E49&gt;=50,"Excellent",IF($E49&gt;=25,"Good","Developing")))</f>
        <v/>
      </c>
      <c r="M49" s="75">
        <f>IF($A49="","",IFERROR(($I49*4+$J49*6)/$E49*100,0))</f>
        <v/>
      </c>
    </row>
    <row r="50">
      <c r="A50" s="19" t="n"/>
      <c r="B50" s="70">
        <f>IF($A50="","",IFERROR(VLOOKUP($A50,'Scorecard'!$A$2:$M$101,3,FALSE),""))</f>
        <v/>
      </c>
      <c r="C50" s="70">
        <f>IF($A50="","",COUNTIF('Scorecard'!$A$2:$A$101,$A50))</f>
        <v/>
      </c>
      <c r="D50" s="70">
        <f>IF($A50="","",COUNTIF('Scorecard'!$A$2:$A$101,$A50))</f>
        <v/>
      </c>
      <c r="E50" s="70">
        <f>IF($A50="","",SUMIF('Scorecard'!$A$2:$A$101,$A50,'Scorecard'!$D$2:$D$101))</f>
        <v/>
      </c>
      <c r="F50" s="71">
        <f>IF($A50="","",IFERROR(AVERAGEIF('Scorecard'!$A$2:$A$101,$A50,'Scorecard'!$D$2:$D$101),0))</f>
        <v/>
      </c>
      <c r="G50" s="70">
        <f>IF($A50="","",IFERROR(VLOOKUP($A50,'Scorecard'!$A$2:$D$101,4,FALSE),0))</f>
        <v/>
      </c>
      <c r="H50" s="70">
        <f>IF($A50="","",SUMIF('Scorecard'!$N$2:$N$101,$A50,'Scorecard'!$S$2:$S$101))</f>
        <v/>
      </c>
      <c r="I50" s="70">
        <f>IF($A50="","",SUMIF('Scorecard'!$A$2:$A$101,$A50,'Scorecard'!$F$2:$F$101))</f>
        <v/>
      </c>
      <c r="J50" s="70">
        <f>IF($A50="","",SUMIF('Scorecard'!$A$2:$A$101,$A50,'Scorecard'!$G$2:$G$101))</f>
        <v/>
      </c>
      <c r="K50" s="72">
        <f>IF($A50="","",IFERROR($E50/SUMIF('Scorecard'!$A$2:$A$101,$A50,'Scorecard'!$E$2:$E$101)*100,0))</f>
        <v/>
      </c>
      <c r="L50" s="63">
        <f>IF($A50="","",IF($E50&gt;=50,"Excellent",IF($E50&gt;=25,"Good","Developing")))</f>
        <v/>
      </c>
      <c r="M50" s="72">
        <f>IF($A50="","",IFERROR(($I50*4+$J50*6)/$E50*100,0))</f>
        <v/>
      </c>
    </row>
    <row r="51">
      <c r="A51" s="19" t="n"/>
      <c r="B51" s="73">
        <f>IF($A51="","",IFERROR(VLOOKUP($A51,'Scorecard'!$A$2:$M$101,3,FALSE),""))</f>
        <v/>
      </c>
      <c r="C51" s="73">
        <f>IF($A51="","",COUNTIF('Scorecard'!$A$2:$A$101,$A51))</f>
        <v/>
      </c>
      <c r="D51" s="73">
        <f>IF($A51="","",COUNTIF('Scorecard'!$A$2:$A$101,$A51))</f>
        <v/>
      </c>
      <c r="E51" s="73">
        <f>IF($A51="","",SUMIF('Scorecard'!$A$2:$A$101,$A51,'Scorecard'!$D$2:$D$101))</f>
        <v/>
      </c>
      <c r="F51" s="74">
        <f>IF($A51="","",IFERROR(AVERAGEIF('Scorecard'!$A$2:$A$101,$A51,'Scorecard'!$D$2:$D$101),0))</f>
        <v/>
      </c>
      <c r="G51" s="73">
        <f>IF($A51="","",IFERROR(VLOOKUP($A51,'Scorecard'!$A$2:$D$101,4,FALSE),0))</f>
        <v/>
      </c>
      <c r="H51" s="73">
        <f>IF($A51="","",SUMIF('Scorecard'!$N$2:$N$101,$A51,'Scorecard'!$S$2:$S$101))</f>
        <v/>
      </c>
      <c r="I51" s="73">
        <f>IF($A51="","",SUMIF('Scorecard'!$A$2:$A$101,$A51,'Scorecard'!$F$2:$F$101))</f>
        <v/>
      </c>
      <c r="J51" s="73">
        <f>IF($A51="","",SUMIF('Scorecard'!$A$2:$A$101,$A51,'Scorecard'!$G$2:$G$101))</f>
        <v/>
      </c>
      <c r="K51" s="75">
        <f>IF($A51="","",IFERROR($E51/SUMIF('Scorecard'!$A$2:$A$101,$A51,'Scorecard'!$E$2:$E$101)*100,0))</f>
        <v/>
      </c>
      <c r="L51" s="64">
        <f>IF($A51="","",IF($E51&gt;=50,"Excellent",IF($E51&gt;=25,"Good","Developing")))</f>
        <v/>
      </c>
      <c r="M51" s="75">
        <f>IF($A51="","",IFERROR(($I51*4+$J51*6)/$E51*100,0))</f>
        <v/>
      </c>
    </row>
    <row r="52">
      <c r="A52" s="19" t="n"/>
      <c r="B52" s="70">
        <f>IF($A52="","",IFERROR(VLOOKUP($A52,'Scorecard'!$A$2:$M$101,3,FALSE),""))</f>
        <v/>
      </c>
      <c r="C52" s="70">
        <f>IF($A52="","",COUNTIF('Scorecard'!$A$2:$A$101,$A52))</f>
        <v/>
      </c>
      <c r="D52" s="70">
        <f>IF($A52="","",COUNTIF('Scorecard'!$A$2:$A$101,$A52))</f>
        <v/>
      </c>
      <c r="E52" s="70">
        <f>IF($A52="","",SUMIF('Scorecard'!$A$2:$A$101,$A52,'Scorecard'!$D$2:$D$101))</f>
        <v/>
      </c>
      <c r="F52" s="71">
        <f>IF($A52="","",IFERROR(AVERAGEIF('Scorecard'!$A$2:$A$101,$A52,'Scorecard'!$D$2:$D$101),0))</f>
        <v/>
      </c>
      <c r="G52" s="70">
        <f>IF($A52="","",IFERROR(VLOOKUP($A52,'Scorecard'!$A$2:$D$101,4,FALSE),0))</f>
        <v/>
      </c>
      <c r="H52" s="70">
        <f>IF($A52="","",SUMIF('Scorecard'!$N$2:$N$101,$A52,'Scorecard'!$S$2:$S$101))</f>
        <v/>
      </c>
      <c r="I52" s="70">
        <f>IF($A52="","",SUMIF('Scorecard'!$A$2:$A$101,$A52,'Scorecard'!$F$2:$F$101))</f>
        <v/>
      </c>
      <c r="J52" s="70">
        <f>IF($A52="","",SUMIF('Scorecard'!$A$2:$A$101,$A52,'Scorecard'!$G$2:$G$101))</f>
        <v/>
      </c>
      <c r="K52" s="72">
        <f>IF($A52="","",IFERROR($E52/SUMIF('Scorecard'!$A$2:$A$101,$A52,'Scorecard'!$E$2:$E$101)*100,0))</f>
        <v/>
      </c>
      <c r="L52" s="63">
        <f>IF($A52="","",IF($E52&gt;=50,"Excellent",IF($E52&gt;=25,"Good","Developing")))</f>
        <v/>
      </c>
      <c r="M52" s="72">
        <f>IF($A52="","",IFERROR(($I52*4+$J52*6)/$E52*100,0))</f>
        <v/>
      </c>
    </row>
    <row r="53">
      <c r="A53" s="19" t="n"/>
      <c r="B53" s="73">
        <f>IF($A53="","",IFERROR(VLOOKUP($A53,'Scorecard'!$A$2:$M$101,3,FALSE),""))</f>
        <v/>
      </c>
      <c r="C53" s="73">
        <f>IF($A53="","",COUNTIF('Scorecard'!$A$2:$A$101,$A53))</f>
        <v/>
      </c>
      <c r="D53" s="73">
        <f>IF($A53="","",COUNTIF('Scorecard'!$A$2:$A$101,$A53))</f>
        <v/>
      </c>
      <c r="E53" s="73">
        <f>IF($A53="","",SUMIF('Scorecard'!$A$2:$A$101,$A53,'Scorecard'!$D$2:$D$101))</f>
        <v/>
      </c>
      <c r="F53" s="74">
        <f>IF($A53="","",IFERROR(AVERAGEIF('Scorecard'!$A$2:$A$101,$A53,'Scorecard'!$D$2:$D$101),0))</f>
        <v/>
      </c>
      <c r="G53" s="73">
        <f>IF($A53="","",IFERROR(VLOOKUP($A53,'Scorecard'!$A$2:$D$101,4,FALSE),0))</f>
        <v/>
      </c>
      <c r="H53" s="73">
        <f>IF($A53="","",SUMIF('Scorecard'!$N$2:$N$101,$A53,'Scorecard'!$S$2:$S$101))</f>
        <v/>
      </c>
      <c r="I53" s="73">
        <f>IF($A53="","",SUMIF('Scorecard'!$A$2:$A$101,$A53,'Scorecard'!$F$2:$F$101))</f>
        <v/>
      </c>
      <c r="J53" s="73">
        <f>IF($A53="","",SUMIF('Scorecard'!$A$2:$A$101,$A53,'Scorecard'!$G$2:$G$101))</f>
        <v/>
      </c>
      <c r="K53" s="75">
        <f>IF($A53="","",IFERROR($E53/SUMIF('Scorecard'!$A$2:$A$101,$A53,'Scorecard'!$E$2:$E$101)*100,0))</f>
        <v/>
      </c>
      <c r="L53" s="64">
        <f>IF($A53="","",IF($E53&gt;=50,"Excellent",IF($E53&gt;=25,"Good","Developing")))</f>
        <v/>
      </c>
      <c r="M53" s="75">
        <f>IF($A53="","",IFERROR(($I53*4+$J53*6)/$E53*100,0))</f>
        <v/>
      </c>
    </row>
    <row r="54">
      <c r="A54" s="19" t="n"/>
      <c r="B54" s="70">
        <f>IF($A54="","",IFERROR(VLOOKUP($A54,'Scorecard'!$A$2:$M$101,3,FALSE),""))</f>
        <v/>
      </c>
      <c r="C54" s="70">
        <f>IF($A54="","",COUNTIF('Scorecard'!$A$2:$A$101,$A54))</f>
        <v/>
      </c>
      <c r="D54" s="70">
        <f>IF($A54="","",COUNTIF('Scorecard'!$A$2:$A$101,$A54))</f>
        <v/>
      </c>
      <c r="E54" s="70">
        <f>IF($A54="","",SUMIF('Scorecard'!$A$2:$A$101,$A54,'Scorecard'!$D$2:$D$101))</f>
        <v/>
      </c>
      <c r="F54" s="71">
        <f>IF($A54="","",IFERROR(AVERAGEIF('Scorecard'!$A$2:$A$101,$A54,'Scorecard'!$D$2:$D$101),0))</f>
        <v/>
      </c>
      <c r="G54" s="70">
        <f>IF($A54="","",IFERROR(VLOOKUP($A54,'Scorecard'!$A$2:$D$101,4,FALSE),0))</f>
        <v/>
      </c>
      <c r="H54" s="70">
        <f>IF($A54="","",SUMIF('Scorecard'!$N$2:$N$101,$A54,'Scorecard'!$S$2:$S$101))</f>
        <v/>
      </c>
      <c r="I54" s="70">
        <f>IF($A54="","",SUMIF('Scorecard'!$A$2:$A$101,$A54,'Scorecard'!$F$2:$F$101))</f>
        <v/>
      </c>
      <c r="J54" s="70">
        <f>IF($A54="","",SUMIF('Scorecard'!$A$2:$A$101,$A54,'Scorecard'!$G$2:$G$101))</f>
        <v/>
      </c>
      <c r="K54" s="72">
        <f>IF($A54="","",IFERROR($E54/SUMIF('Scorecard'!$A$2:$A$101,$A54,'Scorecard'!$E$2:$E$101)*100,0))</f>
        <v/>
      </c>
      <c r="L54" s="63">
        <f>IF($A54="","",IF($E54&gt;=50,"Excellent",IF($E54&gt;=25,"Good","Developing")))</f>
        <v/>
      </c>
      <c r="M54" s="72">
        <f>IF($A54="","",IFERROR(($I54*4+$J54*6)/$E54*100,0))</f>
        <v/>
      </c>
    </row>
    <row r="55">
      <c r="A55" s="19" t="n"/>
      <c r="B55" s="73">
        <f>IF($A55="","",IFERROR(VLOOKUP($A55,'Scorecard'!$A$2:$M$101,3,FALSE),""))</f>
        <v/>
      </c>
      <c r="C55" s="73">
        <f>IF($A55="","",COUNTIF('Scorecard'!$A$2:$A$101,$A55))</f>
        <v/>
      </c>
      <c r="D55" s="73">
        <f>IF($A55="","",COUNTIF('Scorecard'!$A$2:$A$101,$A55))</f>
        <v/>
      </c>
      <c r="E55" s="73">
        <f>IF($A55="","",SUMIF('Scorecard'!$A$2:$A$101,$A55,'Scorecard'!$D$2:$D$101))</f>
        <v/>
      </c>
      <c r="F55" s="74">
        <f>IF($A55="","",IFERROR(AVERAGEIF('Scorecard'!$A$2:$A$101,$A55,'Scorecard'!$D$2:$D$101),0))</f>
        <v/>
      </c>
      <c r="G55" s="73">
        <f>IF($A55="","",IFERROR(VLOOKUP($A55,'Scorecard'!$A$2:$D$101,4,FALSE),0))</f>
        <v/>
      </c>
      <c r="H55" s="73">
        <f>IF($A55="","",SUMIF('Scorecard'!$N$2:$N$101,$A55,'Scorecard'!$S$2:$S$101))</f>
        <v/>
      </c>
      <c r="I55" s="73">
        <f>IF($A55="","",SUMIF('Scorecard'!$A$2:$A$101,$A55,'Scorecard'!$F$2:$F$101))</f>
        <v/>
      </c>
      <c r="J55" s="73">
        <f>IF($A55="","",SUMIF('Scorecard'!$A$2:$A$101,$A55,'Scorecard'!$G$2:$G$101))</f>
        <v/>
      </c>
      <c r="K55" s="75">
        <f>IF($A55="","",IFERROR($E55/SUMIF('Scorecard'!$A$2:$A$101,$A55,'Scorecard'!$E$2:$E$101)*100,0))</f>
        <v/>
      </c>
      <c r="L55" s="64">
        <f>IF($A55="","",IF($E55&gt;=50,"Excellent",IF($E55&gt;=25,"Good","Developing")))</f>
        <v/>
      </c>
      <c r="M55" s="75">
        <f>IF($A55="","",IFERROR(($I55*4+$J55*6)/$E55*100,0))</f>
        <v/>
      </c>
    </row>
    <row r="56">
      <c r="A56" s="19" t="n"/>
      <c r="B56" s="70">
        <f>IF($A56="","",IFERROR(VLOOKUP($A56,'Scorecard'!$A$2:$M$101,3,FALSE),""))</f>
        <v/>
      </c>
      <c r="C56" s="70">
        <f>IF($A56="","",COUNTIF('Scorecard'!$A$2:$A$101,$A56))</f>
        <v/>
      </c>
      <c r="D56" s="70">
        <f>IF($A56="","",COUNTIF('Scorecard'!$A$2:$A$101,$A56))</f>
        <v/>
      </c>
      <c r="E56" s="70">
        <f>IF($A56="","",SUMIF('Scorecard'!$A$2:$A$101,$A56,'Scorecard'!$D$2:$D$101))</f>
        <v/>
      </c>
      <c r="F56" s="71">
        <f>IF($A56="","",IFERROR(AVERAGEIF('Scorecard'!$A$2:$A$101,$A56,'Scorecard'!$D$2:$D$101),0))</f>
        <v/>
      </c>
      <c r="G56" s="70">
        <f>IF($A56="","",IFERROR(VLOOKUP($A56,'Scorecard'!$A$2:$D$101,4,FALSE),0))</f>
        <v/>
      </c>
      <c r="H56" s="70">
        <f>IF($A56="","",SUMIF('Scorecard'!$N$2:$N$101,$A56,'Scorecard'!$S$2:$S$101))</f>
        <v/>
      </c>
      <c r="I56" s="70">
        <f>IF($A56="","",SUMIF('Scorecard'!$A$2:$A$101,$A56,'Scorecard'!$F$2:$F$101))</f>
        <v/>
      </c>
      <c r="J56" s="70">
        <f>IF($A56="","",SUMIF('Scorecard'!$A$2:$A$101,$A56,'Scorecard'!$G$2:$G$101))</f>
        <v/>
      </c>
      <c r="K56" s="72">
        <f>IF($A56="","",IFERROR($E56/SUMIF('Scorecard'!$A$2:$A$101,$A56,'Scorecard'!$E$2:$E$101)*100,0))</f>
        <v/>
      </c>
      <c r="L56" s="63">
        <f>IF($A56="","",IF($E56&gt;=50,"Excellent",IF($E56&gt;=25,"Good","Developing")))</f>
        <v/>
      </c>
      <c r="M56" s="72">
        <f>IF($A56="","",IFERROR(($I56*4+$J56*6)/$E56*100,0))</f>
        <v/>
      </c>
    </row>
    <row r="57">
      <c r="A57" s="19" t="n"/>
      <c r="B57" s="73">
        <f>IF($A57="","",IFERROR(VLOOKUP($A57,'Scorecard'!$A$2:$M$101,3,FALSE),""))</f>
        <v/>
      </c>
      <c r="C57" s="73">
        <f>IF($A57="","",COUNTIF('Scorecard'!$A$2:$A$101,$A57))</f>
        <v/>
      </c>
      <c r="D57" s="73">
        <f>IF($A57="","",COUNTIF('Scorecard'!$A$2:$A$101,$A57))</f>
        <v/>
      </c>
      <c r="E57" s="73">
        <f>IF($A57="","",SUMIF('Scorecard'!$A$2:$A$101,$A57,'Scorecard'!$D$2:$D$101))</f>
        <v/>
      </c>
      <c r="F57" s="74">
        <f>IF($A57="","",IFERROR(AVERAGEIF('Scorecard'!$A$2:$A$101,$A57,'Scorecard'!$D$2:$D$101),0))</f>
        <v/>
      </c>
      <c r="G57" s="73">
        <f>IF($A57="","",IFERROR(VLOOKUP($A57,'Scorecard'!$A$2:$D$101,4,FALSE),0))</f>
        <v/>
      </c>
      <c r="H57" s="73">
        <f>IF($A57="","",SUMIF('Scorecard'!$N$2:$N$101,$A57,'Scorecard'!$S$2:$S$101))</f>
        <v/>
      </c>
      <c r="I57" s="73">
        <f>IF($A57="","",SUMIF('Scorecard'!$A$2:$A$101,$A57,'Scorecard'!$F$2:$F$101))</f>
        <v/>
      </c>
      <c r="J57" s="73">
        <f>IF($A57="","",SUMIF('Scorecard'!$A$2:$A$101,$A57,'Scorecard'!$G$2:$G$101))</f>
        <v/>
      </c>
      <c r="K57" s="75">
        <f>IF($A57="","",IFERROR($E57/SUMIF('Scorecard'!$A$2:$A$101,$A57,'Scorecard'!$E$2:$E$101)*100,0))</f>
        <v/>
      </c>
      <c r="L57" s="64">
        <f>IF($A57="","",IF($E57&gt;=50,"Excellent",IF($E57&gt;=25,"Good","Developing")))</f>
        <v/>
      </c>
      <c r="M57" s="75">
        <f>IF($A57="","",IFERROR(($I57*4+$J57*6)/$E57*100,0))</f>
        <v/>
      </c>
    </row>
    <row r="58">
      <c r="A58" s="19" t="n"/>
      <c r="B58" s="70">
        <f>IF($A58="","",IFERROR(VLOOKUP($A58,'Scorecard'!$A$2:$M$101,3,FALSE),""))</f>
        <v/>
      </c>
      <c r="C58" s="70">
        <f>IF($A58="","",COUNTIF('Scorecard'!$A$2:$A$101,$A58))</f>
        <v/>
      </c>
      <c r="D58" s="70">
        <f>IF($A58="","",COUNTIF('Scorecard'!$A$2:$A$101,$A58))</f>
        <v/>
      </c>
      <c r="E58" s="70">
        <f>IF($A58="","",SUMIF('Scorecard'!$A$2:$A$101,$A58,'Scorecard'!$D$2:$D$101))</f>
        <v/>
      </c>
      <c r="F58" s="71">
        <f>IF($A58="","",IFERROR(AVERAGEIF('Scorecard'!$A$2:$A$101,$A58,'Scorecard'!$D$2:$D$101),0))</f>
        <v/>
      </c>
      <c r="G58" s="70">
        <f>IF($A58="","",IFERROR(VLOOKUP($A58,'Scorecard'!$A$2:$D$101,4,FALSE),0))</f>
        <v/>
      </c>
      <c r="H58" s="70">
        <f>IF($A58="","",SUMIF('Scorecard'!$N$2:$N$101,$A58,'Scorecard'!$S$2:$S$101))</f>
        <v/>
      </c>
      <c r="I58" s="70">
        <f>IF($A58="","",SUMIF('Scorecard'!$A$2:$A$101,$A58,'Scorecard'!$F$2:$F$101))</f>
        <v/>
      </c>
      <c r="J58" s="70">
        <f>IF($A58="","",SUMIF('Scorecard'!$A$2:$A$101,$A58,'Scorecard'!$G$2:$G$101))</f>
        <v/>
      </c>
      <c r="K58" s="72">
        <f>IF($A58="","",IFERROR($E58/SUMIF('Scorecard'!$A$2:$A$101,$A58,'Scorecard'!$E$2:$E$101)*100,0))</f>
        <v/>
      </c>
      <c r="L58" s="63">
        <f>IF($A58="","",IF($E58&gt;=50,"Excellent",IF($E58&gt;=25,"Good","Developing")))</f>
        <v/>
      </c>
      <c r="M58" s="72">
        <f>IF($A58="","",IFERROR(($I58*4+$J58*6)/$E58*100,0))</f>
        <v/>
      </c>
    </row>
    <row r="59">
      <c r="A59" s="19" t="n"/>
      <c r="B59" s="73">
        <f>IF($A59="","",IFERROR(VLOOKUP($A59,'Scorecard'!$A$2:$M$101,3,FALSE),""))</f>
        <v/>
      </c>
      <c r="C59" s="73">
        <f>IF($A59="","",COUNTIF('Scorecard'!$A$2:$A$101,$A59))</f>
        <v/>
      </c>
      <c r="D59" s="73">
        <f>IF($A59="","",COUNTIF('Scorecard'!$A$2:$A$101,$A59))</f>
        <v/>
      </c>
      <c r="E59" s="73">
        <f>IF($A59="","",SUMIF('Scorecard'!$A$2:$A$101,$A59,'Scorecard'!$D$2:$D$101))</f>
        <v/>
      </c>
      <c r="F59" s="74">
        <f>IF($A59="","",IFERROR(AVERAGEIF('Scorecard'!$A$2:$A$101,$A59,'Scorecard'!$D$2:$D$101),0))</f>
        <v/>
      </c>
      <c r="G59" s="73">
        <f>IF($A59="","",IFERROR(VLOOKUP($A59,'Scorecard'!$A$2:$D$101,4,FALSE),0))</f>
        <v/>
      </c>
      <c r="H59" s="73">
        <f>IF($A59="","",SUMIF('Scorecard'!$N$2:$N$101,$A59,'Scorecard'!$S$2:$S$101))</f>
        <v/>
      </c>
      <c r="I59" s="73">
        <f>IF($A59="","",SUMIF('Scorecard'!$A$2:$A$101,$A59,'Scorecard'!$F$2:$F$101))</f>
        <v/>
      </c>
      <c r="J59" s="73">
        <f>IF($A59="","",SUMIF('Scorecard'!$A$2:$A$101,$A59,'Scorecard'!$G$2:$G$101))</f>
        <v/>
      </c>
      <c r="K59" s="75">
        <f>IF($A59="","",IFERROR($E59/SUMIF('Scorecard'!$A$2:$A$101,$A59,'Scorecard'!$E$2:$E$101)*100,0))</f>
        <v/>
      </c>
      <c r="L59" s="64">
        <f>IF($A59="","",IF($E59&gt;=50,"Excellent",IF($E59&gt;=25,"Good","Developing")))</f>
        <v/>
      </c>
      <c r="M59" s="75">
        <f>IF($A59="","",IFERROR(($I59*4+$J59*6)/$E59*100,0))</f>
        <v/>
      </c>
    </row>
    <row r="60">
      <c r="A60" s="19" t="n"/>
      <c r="B60" s="70">
        <f>IF($A60="","",IFERROR(VLOOKUP($A60,'Scorecard'!$A$2:$M$101,3,FALSE),""))</f>
        <v/>
      </c>
      <c r="C60" s="70">
        <f>IF($A60="","",COUNTIF('Scorecard'!$A$2:$A$101,$A60))</f>
        <v/>
      </c>
      <c r="D60" s="70">
        <f>IF($A60="","",COUNTIF('Scorecard'!$A$2:$A$101,$A60))</f>
        <v/>
      </c>
      <c r="E60" s="70">
        <f>IF($A60="","",SUMIF('Scorecard'!$A$2:$A$101,$A60,'Scorecard'!$D$2:$D$101))</f>
        <v/>
      </c>
      <c r="F60" s="71">
        <f>IF($A60="","",IFERROR(AVERAGEIF('Scorecard'!$A$2:$A$101,$A60,'Scorecard'!$D$2:$D$101),0))</f>
        <v/>
      </c>
      <c r="G60" s="70">
        <f>IF($A60="","",IFERROR(VLOOKUP($A60,'Scorecard'!$A$2:$D$101,4,FALSE),0))</f>
        <v/>
      </c>
      <c r="H60" s="70">
        <f>IF($A60="","",SUMIF('Scorecard'!$N$2:$N$101,$A60,'Scorecard'!$S$2:$S$101))</f>
        <v/>
      </c>
      <c r="I60" s="70">
        <f>IF($A60="","",SUMIF('Scorecard'!$A$2:$A$101,$A60,'Scorecard'!$F$2:$F$101))</f>
        <v/>
      </c>
      <c r="J60" s="70">
        <f>IF($A60="","",SUMIF('Scorecard'!$A$2:$A$101,$A60,'Scorecard'!$G$2:$G$101))</f>
        <v/>
      </c>
      <c r="K60" s="72">
        <f>IF($A60="","",IFERROR($E60/SUMIF('Scorecard'!$A$2:$A$101,$A60,'Scorecard'!$E$2:$E$101)*100,0))</f>
        <v/>
      </c>
      <c r="L60" s="63">
        <f>IF($A60="","",IF($E60&gt;=50,"Excellent",IF($E60&gt;=25,"Good","Developing")))</f>
        <v/>
      </c>
      <c r="M60" s="72">
        <f>IF($A60="","",IFERROR(($I60*4+$J60*6)/$E60*100,0))</f>
        <v/>
      </c>
    </row>
    <row r="61">
      <c r="A61" s="19" t="n"/>
      <c r="B61" s="73">
        <f>IF($A61="","",IFERROR(VLOOKUP($A61,'Scorecard'!$A$2:$M$101,3,FALSE),""))</f>
        <v/>
      </c>
      <c r="C61" s="73">
        <f>IF($A61="","",COUNTIF('Scorecard'!$A$2:$A$101,$A61))</f>
        <v/>
      </c>
      <c r="D61" s="73">
        <f>IF($A61="","",COUNTIF('Scorecard'!$A$2:$A$101,$A61))</f>
        <v/>
      </c>
      <c r="E61" s="73">
        <f>IF($A61="","",SUMIF('Scorecard'!$A$2:$A$101,$A61,'Scorecard'!$D$2:$D$101))</f>
        <v/>
      </c>
      <c r="F61" s="74">
        <f>IF($A61="","",IFERROR(AVERAGEIF('Scorecard'!$A$2:$A$101,$A61,'Scorecard'!$D$2:$D$101),0))</f>
        <v/>
      </c>
      <c r="G61" s="73">
        <f>IF($A61="","",IFERROR(VLOOKUP($A61,'Scorecard'!$A$2:$D$101,4,FALSE),0))</f>
        <v/>
      </c>
      <c r="H61" s="73">
        <f>IF($A61="","",SUMIF('Scorecard'!$N$2:$N$101,$A61,'Scorecard'!$S$2:$S$101))</f>
        <v/>
      </c>
      <c r="I61" s="73">
        <f>IF($A61="","",SUMIF('Scorecard'!$A$2:$A$101,$A61,'Scorecard'!$F$2:$F$101))</f>
        <v/>
      </c>
      <c r="J61" s="73">
        <f>IF($A61="","",SUMIF('Scorecard'!$A$2:$A$101,$A61,'Scorecard'!$G$2:$G$101))</f>
        <v/>
      </c>
      <c r="K61" s="75">
        <f>IF($A61="","",IFERROR($E61/SUMIF('Scorecard'!$A$2:$A$101,$A61,'Scorecard'!$E$2:$E$101)*100,0))</f>
        <v/>
      </c>
      <c r="L61" s="64">
        <f>IF($A61="","",IF($E61&gt;=50,"Excellent",IF($E61&gt;=25,"Good","Developing")))</f>
        <v/>
      </c>
      <c r="M61" s="75">
        <f>IF($A61="","",IFERROR(($I61*4+$J61*6)/$E61*100,0))</f>
        <v/>
      </c>
    </row>
    <row r="62">
      <c r="A62" s="19" t="n"/>
      <c r="B62" s="70">
        <f>IF($A62="","",IFERROR(VLOOKUP($A62,'Scorecard'!$A$2:$M$101,3,FALSE),""))</f>
        <v/>
      </c>
      <c r="C62" s="70">
        <f>IF($A62="","",COUNTIF('Scorecard'!$A$2:$A$101,$A62))</f>
        <v/>
      </c>
      <c r="D62" s="70">
        <f>IF($A62="","",COUNTIF('Scorecard'!$A$2:$A$101,$A62))</f>
        <v/>
      </c>
      <c r="E62" s="70">
        <f>IF($A62="","",SUMIF('Scorecard'!$A$2:$A$101,$A62,'Scorecard'!$D$2:$D$101))</f>
        <v/>
      </c>
      <c r="F62" s="71">
        <f>IF($A62="","",IFERROR(AVERAGEIF('Scorecard'!$A$2:$A$101,$A62,'Scorecard'!$D$2:$D$101),0))</f>
        <v/>
      </c>
      <c r="G62" s="70">
        <f>IF($A62="","",IFERROR(VLOOKUP($A62,'Scorecard'!$A$2:$D$101,4,FALSE),0))</f>
        <v/>
      </c>
      <c r="H62" s="70">
        <f>IF($A62="","",SUMIF('Scorecard'!$N$2:$N$101,$A62,'Scorecard'!$S$2:$S$101))</f>
        <v/>
      </c>
      <c r="I62" s="70">
        <f>IF($A62="","",SUMIF('Scorecard'!$A$2:$A$101,$A62,'Scorecard'!$F$2:$F$101))</f>
        <v/>
      </c>
      <c r="J62" s="70">
        <f>IF($A62="","",SUMIF('Scorecard'!$A$2:$A$101,$A62,'Scorecard'!$G$2:$G$101))</f>
        <v/>
      </c>
      <c r="K62" s="72">
        <f>IF($A62="","",IFERROR($E62/SUMIF('Scorecard'!$A$2:$A$101,$A62,'Scorecard'!$E$2:$E$101)*100,0))</f>
        <v/>
      </c>
      <c r="L62" s="63">
        <f>IF($A62="","",IF($E62&gt;=50,"Excellent",IF($E62&gt;=25,"Good","Developing")))</f>
        <v/>
      </c>
      <c r="M62" s="72">
        <f>IF($A62="","",IFERROR(($I62*4+$J62*6)/$E62*100,0))</f>
        <v/>
      </c>
    </row>
    <row r="63">
      <c r="A63" s="19" t="n"/>
      <c r="B63" s="73">
        <f>IF($A63="","",IFERROR(VLOOKUP($A63,'Scorecard'!$A$2:$M$101,3,FALSE),""))</f>
        <v/>
      </c>
      <c r="C63" s="73">
        <f>IF($A63="","",COUNTIF('Scorecard'!$A$2:$A$101,$A63))</f>
        <v/>
      </c>
      <c r="D63" s="73">
        <f>IF($A63="","",COUNTIF('Scorecard'!$A$2:$A$101,$A63))</f>
        <v/>
      </c>
      <c r="E63" s="73">
        <f>IF($A63="","",SUMIF('Scorecard'!$A$2:$A$101,$A63,'Scorecard'!$D$2:$D$101))</f>
        <v/>
      </c>
      <c r="F63" s="74">
        <f>IF($A63="","",IFERROR(AVERAGEIF('Scorecard'!$A$2:$A$101,$A63,'Scorecard'!$D$2:$D$101),0))</f>
        <v/>
      </c>
      <c r="G63" s="73">
        <f>IF($A63="","",IFERROR(VLOOKUP($A63,'Scorecard'!$A$2:$D$101,4,FALSE),0))</f>
        <v/>
      </c>
      <c r="H63" s="73">
        <f>IF($A63="","",SUMIF('Scorecard'!$N$2:$N$101,$A63,'Scorecard'!$S$2:$S$101))</f>
        <v/>
      </c>
      <c r="I63" s="73">
        <f>IF($A63="","",SUMIF('Scorecard'!$A$2:$A$101,$A63,'Scorecard'!$F$2:$F$101))</f>
        <v/>
      </c>
      <c r="J63" s="73">
        <f>IF($A63="","",SUMIF('Scorecard'!$A$2:$A$101,$A63,'Scorecard'!$G$2:$G$101))</f>
        <v/>
      </c>
      <c r="K63" s="75">
        <f>IF($A63="","",IFERROR($E63/SUMIF('Scorecard'!$A$2:$A$101,$A63,'Scorecard'!$E$2:$E$101)*100,0))</f>
        <v/>
      </c>
      <c r="L63" s="64">
        <f>IF($A63="","",IF($E63&gt;=50,"Excellent",IF($E63&gt;=25,"Good","Developing")))</f>
        <v/>
      </c>
      <c r="M63" s="75">
        <f>IF($A63="","",IFERROR(($I63*4+$J63*6)/$E63*100,0))</f>
        <v/>
      </c>
    </row>
    <row r="64">
      <c r="A64" s="19" t="n"/>
      <c r="B64" s="70">
        <f>IF($A64="","",IFERROR(VLOOKUP($A64,'Scorecard'!$A$2:$M$101,3,FALSE),""))</f>
        <v/>
      </c>
      <c r="C64" s="70">
        <f>IF($A64="","",COUNTIF('Scorecard'!$A$2:$A$101,$A64))</f>
        <v/>
      </c>
      <c r="D64" s="70">
        <f>IF($A64="","",COUNTIF('Scorecard'!$A$2:$A$101,$A64))</f>
        <v/>
      </c>
      <c r="E64" s="70">
        <f>IF($A64="","",SUMIF('Scorecard'!$A$2:$A$101,$A64,'Scorecard'!$D$2:$D$101))</f>
        <v/>
      </c>
      <c r="F64" s="71">
        <f>IF($A64="","",IFERROR(AVERAGEIF('Scorecard'!$A$2:$A$101,$A64,'Scorecard'!$D$2:$D$101),0))</f>
        <v/>
      </c>
      <c r="G64" s="70">
        <f>IF($A64="","",IFERROR(VLOOKUP($A64,'Scorecard'!$A$2:$D$101,4,FALSE),0))</f>
        <v/>
      </c>
      <c r="H64" s="70">
        <f>IF($A64="","",SUMIF('Scorecard'!$N$2:$N$101,$A64,'Scorecard'!$S$2:$S$101))</f>
        <v/>
      </c>
      <c r="I64" s="70">
        <f>IF($A64="","",SUMIF('Scorecard'!$A$2:$A$101,$A64,'Scorecard'!$F$2:$F$101))</f>
        <v/>
      </c>
      <c r="J64" s="70">
        <f>IF($A64="","",SUMIF('Scorecard'!$A$2:$A$101,$A64,'Scorecard'!$G$2:$G$101))</f>
        <v/>
      </c>
      <c r="K64" s="72">
        <f>IF($A64="","",IFERROR($E64/SUMIF('Scorecard'!$A$2:$A$101,$A64,'Scorecard'!$E$2:$E$101)*100,0))</f>
        <v/>
      </c>
      <c r="L64" s="63">
        <f>IF($A64="","",IF($E64&gt;=50,"Excellent",IF($E64&gt;=25,"Good","Developing")))</f>
        <v/>
      </c>
      <c r="M64" s="72">
        <f>IF($A64="","",IFERROR(($I64*4+$J64*6)/$E64*100,0))</f>
        <v/>
      </c>
    </row>
    <row r="65">
      <c r="A65" s="19" t="n"/>
      <c r="B65" s="73">
        <f>IF($A65="","",IFERROR(VLOOKUP($A65,'Scorecard'!$A$2:$M$101,3,FALSE),""))</f>
        <v/>
      </c>
      <c r="C65" s="73">
        <f>IF($A65="","",COUNTIF('Scorecard'!$A$2:$A$101,$A65))</f>
        <v/>
      </c>
      <c r="D65" s="73">
        <f>IF($A65="","",COUNTIF('Scorecard'!$A$2:$A$101,$A65))</f>
        <v/>
      </c>
      <c r="E65" s="73">
        <f>IF($A65="","",SUMIF('Scorecard'!$A$2:$A$101,$A65,'Scorecard'!$D$2:$D$101))</f>
        <v/>
      </c>
      <c r="F65" s="74">
        <f>IF($A65="","",IFERROR(AVERAGEIF('Scorecard'!$A$2:$A$101,$A65,'Scorecard'!$D$2:$D$101),0))</f>
        <v/>
      </c>
      <c r="G65" s="73">
        <f>IF($A65="","",IFERROR(VLOOKUP($A65,'Scorecard'!$A$2:$D$101,4,FALSE),0))</f>
        <v/>
      </c>
      <c r="H65" s="73">
        <f>IF($A65="","",SUMIF('Scorecard'!$N$2:$N$101,$A65,'Scorecard'!$S$2:$S$101))</f>
        <v/>
      </c>
      <c r="I65" s="73">
        <f>IF($A65="","",SUMIF('Scorecard'!$A$2:$A$101,$A65,'Scorecard'!$F$2:$F$101))</f>
        <v/>
      </c>
      <c r="J65" s="73">
        <f>IF($A65="","",SUMIF('Scorecard'!$A$2:$A$101,$A65,'Scorecard'!$G$2:$G$101))</f>
        <v/>
      </c>
      <c r="K65" s="75">
        <f>IF($A65="","",IFERROR($E65/SUMIF('Scorecard'!$A$2:$A$101,$A65,'Scorecard'!$E$2:$E$101)*100,0))</f>
        <v/>
      </c>
      <c r="L65" s="64">
        <f>IF($A65="","",IF($E65&gt;=50,"Excellent",IF($E65&gt;=25,"Good","Developing")))</f>
        <v/>
      </c>
      <c r="M65" s="75">
        <f>IF($A65="","",IFERROR(($I65*4+$J65*6)/$E65*100,0))</f>
        <v/>
      </c>
    </row>
    <row r="66">
      <c r="A66" s="19" t="n"/>
      <c r="B66" s="70">
        <f>IF($A66="","",IFERROR(VLOOKUP($A66,'Scorecard'!$A$2:$M$101,3,FALSE),""))</f>
        <v/>
      </c>
      <c r="C66" s="70">
        <f>IF($A66="","",COUNTIF('Scorecard'!$A$2:$A$101,$A66))</f>
        <v/>
      </c>
      <c r="D66" s="70">
        <f>IF($A66="","",COUNTIF('Scorecard'!$A$2:$A$101,$A66))</f>
        <v/>
      </c>
      <c r="E66" s="70">
        <f>IF($A66="","",SUMIF('Scorecard'!$A$2:$A$101,$A66,'Scorecard'!$D$2:$D$101))</f>
        <v/>
      </c>
      <c r="F66" s="71">
        <f>IF($A66="","",IFERROR(AVERAGEIF('Scorecard'!$A$2:$A$101,$A66,'Scorecard'!$D$2:$D$101),0))</f>
        <v/>
      </c>
      <c r="G66" s="70">
        <f>IF($A66="","",IFERROR(VLOOKUP($A66,'Scorecard'!$A$2:$D$101,4,FALSE),0))</f>
        <v/>
      </c>
      <c r="H66" s="70">
        <f>IF($A66="","",SUMIF('Scorecard'!$N$2:$N$101,$A66,'Scorecard'!$S$2:$S$101))</f>
        <v/>
      </c>
      <c r="I66" s="70">
        <f>IF($A66="","",SUMIF('Scorecard'!$A$2:$A$101,$A66,'Scorecard'!$F$2:$F$101))</f>
        <v/>
      </c>
      <c r="J66" s="70">
        <f>IF($A66="","",SUMIF('Scorecard'!$A$2:$A$101,$A66,'Scorecard'!$G$2:$G$101))</f>
        <v/>
      </c>
      <c r="K66" s="72">
        <f>IF($A66="","",IFERROR($E66/SUMIF('Scorecard'!$A$2:$A$101,$A66,'Scorecard'!$E$2:$E$101)*100,0))</f>
        <v/>
      </c>
      <c r="L66" s="63">
        <f>IF($A66="","",IF($E66&gt;=50,"Excellent",IF($E66&gt;=25,"Good","Developing")))</f>
        <v/>
      </c>
      <c r="M66" s="72">
        <f>IF($A66="","",IFERROR(($I66*4+$J66*6)/$E66*100,0))</f>
        <v/>
      </c>
    </row>
    <row r="67">
      <c r="A67" s="19" t="n"/>
      <c r="B67" s="73">
        <f>IF($A67="","",IFERROR(VLOOKUP($A67,'Scorecard'!$A$2:$M$101,3,FALSE),""))</f>
        <v/>
      </c>
      <c r="C67" s="73">
        <f>IF($A67="","",COUNTIF('Scorecard'!$A$2:$A$101,$A67))</f>
        <v/>
      </c>
      <c r="D67" s="73">
        <f>IF($A67="","",COUNTIF('Scorecard'!$A$2:$A$101,$A67))</f>
        <v/>
      </c>
      <c r="E67" s="73">
        <f>IF($A67="","",SUMIF('Scorecard'!$A$2:$A$101,$A67,'Scorecard'!$D$2:$D$101))</f>
        <v/>
      </c>
      <c r="F67" s="74">
        <f>IF($A67="","",IFERROR(AVERAGEIF('Scorecard'!$A$2:$A$101,$A67,'Scorecard'!$D$2:$D$101),0))</f>
        <v/>
      </c>
      <c r="G67" s="73">
        <f>IF($A67="","",IFERROR(VLOOKUP($A67,'Scorecard'!$A$2:$D$101,4,FALSE),0))</f>
        <v/>
      </c>
      <c r="H67" s="73">
        <f>IF($A67="","",SUMIF('Scorecard'!$N$2:$N$101,$A67,'Scorecard'!$S$2:$S$101))</f>
        <v/>
      </c>
      <c r="I67" s="73">
        <f>IF($A67="","",SUMIF('Scorecard'!$A$2:$A$101,$A67,'Scorecard'!$F$2:$F$101))</f>
        <v/>
      </c>
      <c r="J67" s="73">
        <f>IF($A67="","",SUMIF('Scorecard'!$A$2:$A$101,$A67,'Scorecard'!$G$2:$G$101))</f>
        <v/>
      </c>
      <c r="K67" s="75">
        <f>IF($A67="","",IFERROR($E67/SUMIF('Scorecard'!$A$2:$A$101,$A67,'Scorecard'!$E$2:$E$101)*100,0))</f>
        <v/>
      </c>
      <c r="L67" s="64">
        <f>IF($A67="","",IF($E67&gt;=50,"Excellent",IF($E67&gt;=25,"Good","Developing")))</f>
        <v/>
      </c>
      <c r="M67" s="75">
        <f>IF($A67="","",IFERROR(($I67*4+$J67*6)/$E67*100,0))</f>
        <v/>
      </c>
    </row>
    <row r="68">
      <c r="A68" s="19" t="n"/>
      <c r="B68" s="70">
        <f>IF($A68="","",IFERROR(VLOOKUP($A68,'Scorecard'!$A$2:$M$101,3,FALSE),""))</f>
        <v/>
      </c>
      <c r="C68" s="70">
        <f>IF($A68="","",COUNTIF('Scorecard'!$A$2:$A$101,$A68))</f>
        <v/>
      </c>
      <c r="D68" s="70">
        <f>IF($A68="","",COUNTIF('Scorecard'!$A$2:$A$101,$A68))</f>
        <v/>
      </c>
      <c r="E68" s="70">
        <f>IF($A68="","",SUMIF('Scorecard'!$A$2:$A$101,$A68,'Scorecard'!$D$2:$D$101))</f>
        <v/>
      </c>
      <c r="F68" s="71">
        <f>IF($A68="","",IFERROR(AVERAGEIF('Scorecard'!$A$2:$A$101,$A68,'Scorecard'!$D$2:$D$101),0))</f>
        <v/>
      </c>
      <c r="G68" s="70">
        <f>IF($A68="","",IFERROR(VLOOKUP($A68,'Scorecard'!$A$2:$D$101,4,FALSE),0))</f>
        <v/>
      </c>
      <c r="H68" s="70">
        <f>IF($A68="","",SUMIF('Scorecard'!$N$2:$N$101,$A68,'Scorecard'!$S$2:$S$101))</f>
        <v/>
      </c>
      <c r="I68" s="70">
        <f>IF($A68="","",SUMIF('Scorecard'!$A$2:$A$101,$A68,'Scorecard'!$F$2:$F$101))</f>
        <v/>
      </c>
      <c r="J68" s="70">
        <f>IF($A68="","",SUMIF('Scorecard'!$A$2:$A$101,$A68,'Scorecard'!$G$2:$G$101))</f>
        <v/>
      </c>
      <c r="K68" s="72">
        <f>IF($A68="","",IFERROR($E68/SUMIF('Scorecard'!$A$2:$A$101,$A68,'Scorecard'!$E$2:$E$101)*100,0))</f>
        <v/>
      </c>
      <c r="L68" s="63">
        <f>IF($A68="","",IF($E68&gt;=50,"Excellent",IF($E68&gt;=25,"Good","Developing")))</f>
        <v/>
      </c>
      <c r="M68" s="72">
        <f>IF($A68="","",IFERROR(($I68*4+$J68*6)/$E68*100,0))</f>
        <v/>
      </c>
    </row>
    <row r="69">
      <c r="A69" s="19" t="n"/>
      <c r="B69" s="73">
        <f>IF($A69="","",IFERROR(VLOOKUP($A69,'Scorecard'!$A$2:$M$101,3,FALSE),""))</f>
        <v/>
      </c>
      <c r="C69" s="73">
        <f>IF($A69="","",COUNTIF('Scorecard'!$A$2:$A$101,$A69))</f>
        <v/>
      </c>
      <c r="D69" s="73">
        <f>IF($A69="","",COUNTIF('Scorecard'!$A$2:$A$101,$A69))</f>
        <v/>
      </c>
      <c r="E69" s="73">
        <f>IF($A69="","",SUMIF('Scorecard'!$A$2:$A$101,$A69,'Scorecard'!$D$2:$D$101))</f>
        <v/>
      </c>
      <c r="F69" s="74">
        <f>IF($A69="","",IFERROR(AVERAGEIF('Scorecard'!$A$2:$A$101,$A69,'Scorecard'!$D$2:$D$101),0))</f>
        <v/>
      </c>
      <c r="G69" s="73">
        <f>IF($A69="","",IFERROR(VLOOKUP($A69,'Scorecard'!$A$2:$D$101,4,FALSE),0))</f>
        <v/>
      </c>
      <c r="H69" s="73">
        <f>IF($A69="","",SUMIF('Scorecard'!$N$2:$N$101,$A69,'Scorecard'!$S$2:$S$101))</f>
        <v/>
      </c>
      <c r="I69" s="73">
        <f>IF($A69="","",SUMIF('Scorecard'!$A$2:$A$101,$A69,'Scorecard'!$F$2:$F$101))</f>
        <v/>
      </c>
      <c r="J69" s="73">
        <f>IF($A69="","",SUMIF('Scorecard'!$A$2:$A$101,$A69,'Scorecard'!$G$2:$G$101))</f>
        <v/>
      </c>
      <c r="K69" s="75">
        <f>IF($A69="","",IFERROR($E69/SUMIF('Scorecard'!$A$2:$A$101,$A69,'Scorecard'!$E$2:$E$101)*100,0))</f>
        <v/>
      </c>
      <c r="L69" s="64">
        <f>IF($A69="","",IF($E69&gt;=50,"Excellent",IF($E69&gt;=25,"Good","Developing")))</f>
        <v/>
      </c>
      <c r="M69" s="75">
        <f>IF($A69="","",IFERROR(($I69*4+$J69*6)/$E69*100,0))</f>
        <v/>
      </c>
    </row>
    <row r="70">
      <c r="A70" s="19" t="n"/>
      <c r="B70" s="70">
        <f>IF($A70="","",IFERROR(VLOOKUP($A70,'Scorecard'!$A$2:$M$101,3,FALSE),""))</f>
        <v/>
      </c>
      <c r="C70" s="70">
        <f>IF($A70="","",COUNTIF('Scorecard'!$A$2:$A$101,$A70))</f>
        <v/>
      </c>
      <c r="D70" s="70">
        <f>IF($A70="","",COUNTIF('Scorecard'!$A$2:$A$101,$A70))</f>
        <v/>
      </c>
      <c r="E70" s="70">
        <f>IF($A70="","",SUMIF('Scorecard'!$A$2:$A$101,$A70,'Scorecard'!$D$2:$D$101))</f>
        <v/>
      </c>
      <c r="F70" s="71">
        <f>IF($A70="","",IFERROR(AVERAGEIF('Scorecard'!$A$2:$A$101,$A70,'Scorecard'!$D$2:$D$101),0))</f>
        <v/>
      </c>
      <c r="G70" s="70">
        <f>IF($A70="","",IFERROR(VLOOKUP($A70,'Scorecard'!$A$2:$D$101,4,FALSE),0))</f>
        <v/>
      </c>
      <c r="H70" s="70">
        <f>IF($A70="","",SUMIF('Scorecard'!$N$2:$N$101,$A70,'Scorecard'!$S$2:$S$101))</f>
        <v/>
      </c>
      <c r="I70" s="70">
        <f>IF($A70="","",SUMIF('Scorecard'!$A$2:$A$101,$A70,'Scorecard'!$F$2:$F$101))</f>
        <v/>
      </c>
      <c r="J70" s="70">
        <f>IF($A70="","",SUMIF('Scorecard'!$A$2:$A$101,$A70,'Scorecard'!$G$2:$G$101))</f>
        <v/>
      </c>
      <c r="K70" s="72">
        <f>IF($A70="","",IFERROR($E70/SUMIF('Scorecard'!$A$2:$A$101,$A70,'Scorecard'!$E$2:$E$101)*100,0))</f>
        <v/>
      </c>
      <c r="L70" s="63">
        <f>IF($A70="","",IF($E70&gt;=50,"Excellent",IF($E70&gt;=25,"Good","Developing")))</f>
        <v/>
      </c>
      <c r="M70" s="72">
        <f>IF($A70="","",IFERROR(($I70*4+$J70*6)/$E70*100,0))</f>
        <v/>
      </c>
    </row>
    <row r="71">
      <c r="A71" s="19" t="n"/>
      <c r="B71" s="73">
        <f>IF($A71="","",IFERROR(VLOOKUP($A71,'Scorecard'!$A$2:$M$101,3,FALSE),""))</f>
        <v/>
      </c>
      <c r="C71" s="73">
        <f>IF($A71="","",COUNTIF('Scorecard'!$A$2:$A$101,$A71))</f>
        <v/>
      </c>
      <c r="D71" s="73">
        <f>IF($A71="","",COUNTIF('Scorecard'!$A$2:$A$101,$A71))</f>
        <v/>
      </c>
      <c r="E71" s="73">
        <f>IF($A71="","",SUMIF('Scorecard'!$A$2:$A$101,$A71,'Scorecard'!$D$2:$D$101))</f>
        <v/>
      </c>
      <c r="F71" s="74">
        <f>IF($A71="","",IFERROR(AVERAGEIF('Scorecard'!$A$2:$A$101,$A71,'Scorecard'!$D$2:$D$101),0))</f>
        <v/>
      </c>
      <c r="G71" s="73">
        <f>IF($A71="","",IFERROR(VLOOKUP($A71,'Scorecard'!$A$2:$D$101,4,FALSE),0))</f>
        <v/>
      </c>
      <c r="H71" s="73">
        <f>IF($A71="","",SUMIF('Scorecard'!$N$2:$N$101,$A71,'Scorecard'!$S$2:$S$101))</f>
        <v/>
      </c>
      <c r="I71" s="73">
        <f>IF($A71="","",SUMIF('Scorecard'!$A$2:$A$101,$A71,'Scorecard'!$F$2:$F$101))</f>
        <v/>
      </c>
      <c r="J71" s="73">
        <f>IF($A71="","",SUMIF('Scorecard'!$A$2:$A$101,$A71,'Scorecard'!$G$2:$G$101))</f>
        <v/>
      </c>
      <c r="K71" s="75">
        <f>IF($A71="","",IFERROR($E71/SUMIF('Scorecard'!$A$2:$A$101,$A71,'Scorecard'!$E$2:$E$101)*100,0))</f>
        <v/>
      </c>
      <c r="L71" s="64">
        <f>IF($A71="","",IF($E71&gt;=50,"Excellent",IF($E71&gt;=25,"Good","Developing")))</f>
        <v/>
      </c>
      <c r="M71" s="75">
        <f>IF($A71="","",IFERROR(($I71*4+$J71*6)/$E71*100,0))</f>
        <v/>
      </c>
    </row>
    <row r="72">
      <c r="A72" s="19" t="n"/>
      <c r="B72" s="70">
        <f>IF($A72="","",IFERROR(VLOOKUP($A72,'Scorecard'!$A$2:$M$101,3,FALSE),""))</f>
        <v/>
      </c>
      <c r="C72" s="70">
        <f>IF($A72="","",COUNTIF('Scorecard'!$A$2:$A$101,$A72))</f>
        <v/>
      </c>
      <c r="D72" s="70">
        <f>IF($A72="","",COUNTIF('Scorecard'!$A$2:$A$101,$A72))</f>
        <v/>
      </c>
      <c r="E72" s="70">
        <f>IF($A72="","",SUMIF('Scorecard'!$A$2:$A$101,$A72,'Scorecard'!$D$2:$D$101))</f>
        <v/>
      </c>
      <c r="F72" s="71">
        <f>IF($A72="","",IFERROR(AVERAGEIF('Scorecard'!$A$2:$A$101,$A72,'Scorecard'!$D$2:$D$101),0))</f>
        <v/>
      </c>
      <c r="G72" s="70">
        <f>IF($A72="","",IFERROR(VLOOKUP($A72,'Scorecard'!$A$2:$D$101,4,FALSE),0))</f>
        <v/>
      </c>
      <c r="H72" s="70">
        <f>IF($A72="","",SUMIF('Scorecard'!$N$2:$N$101,$A72,'Scorecard'!$S$2:$S$101))</f>
        <v/>
      </c>
      <c r="I72" s="70">
        <f>IF($A72="","",SUMIF('Scorecard'!$A$2:$A$101,$A72,'Scorecard'!$F$2:$F$101))</f>
        <v/>
      </c>
      <c r="J72" s="70">
        <f>IF($A72="","",SUMIF('Scorecard'!$A$2:$A$101,$A72,'Scorecard'!$G$2:$G$101))</f>
        <v/>
      </c>
      <c r="K72" s="72">
        <f>IF($A72="","",IFERROR($E72/SUMIF('Scorecard'!$A$2:$A$101,$A72,'Scorecard'!$E$2:$E$101)*100,0))</f>
        <v/>
      </c>
      <c r="L72" s="63">
        <f>IF($A72="","",IF($E72&gt;=50,"Excellent",IF($E72&gt;=25,"Good","Developing")))</f>
        <v/>
      </c>
      <c r="M72" s="72">
        <f>IF($A72="","",IFERROR(($I72*4+$J72*6)/$E72*100,0))</f>
        <v/>
      </c>
    </row>
    <row r="73">
      <c r="A73" s="19" t="n"/>
      <c r="B73" s="73">
        <f>IF($A73="","",IFERROR(VLOOKUP($A73,'Scorecard'!$A$2:$M$101,3,FALSE),""))</f>
        <v/>
      </c>
      <c r="C73" s="73">
        <f>IF($A73="","",COUNTIF('Scorecard'!$A$2:$A$101,$A73))</f>
        <v/>
      </c>
      <c r="D73" s="73">
        <f>IF($A73="","",COUNTIF('Scorecard'!$A$2:$A$101,$A73))</f>
        <v/>
      </c>
      <c r="E73" s="73">
        <f>IF($A73="","",SUMIF('Scorecard'!$A$2:$A$101,$A73,'Scorecard'!$D$2:$D$101))</f>
        <v/>
      </c>
      <c r="F73" s="74">
        <f>IF($A73="","",IFERROR(AVERAGEIF('Scorecard'!$A$2:$A$101,$A73,'Scorecard'!$D$2:$D$101),0))</f>
        <v/>
      </c>
      <c r="G73" s="73">
        <f>IF($A73="","",IFERROR(VLOOKUP($A73,'Scorecard'!$A$2:$D$101,4,FALSE),0))</f>
        <v/>
      </c>
      <c r="H73" s="73">
        <f>IF($A73="","",SUMIF('Scorecard'!$N$2:$N$101,$A73,'Scorecard'!$S$2:$S$101))</f>
        <v/>
      </c>
      <c r="I73" s="73">
        <f>IF($A73="","",SUMIF('Scorecard'!$A$2:$A$101,$A73,'Scorecard'!$F$2:$F$101))</f>
        <v/>
      </c>
      <c r="J73" s="73">
        <f>IF($A73="","",SUMIF('Scorecard'!$A$2:$A$101,$A73,'Scorecard'!$G$2:$G$101))</f>
        <v/>
      </c>
      <c r="K73" s="75">
        <f>IF($A73="","",IFERROR($E73/SUMIF('Scorecard'!$A$2:$A$101,$A73,'Scorecard'!$E$2:$E$101)*100,0))</f>
        <v/>
      </c>
      <c r="L73" s="64">
        <f>IF($A73="","",IF($E73&gt;=50,"Excellent",IF($E73&gt;=25,"Good","Developing")))</f>
        <v/>
      </c>
      <c r="M73" s="75">
        <f>IF($A73="","",IFERROR(($I73*4+$J73*6)/$E73*100,0))</f>
        <v/>
      </c>
    </row>
    <row r="74">
      <c r="A74" s="19" t="n"/>
      <c r="B74" s="70">
        <f>IF($A74="","",IFERROR(VLOOKUP($A74,'Scorecard'!$A$2:$M$101,3,FALSE),""))</f>
        <v/>
      </c>
      <c r="C74" s="70">
        <f>IF($A74="","",COUNTIF('Scorecard'!$A$2:$A$101,$A74))</f>
        <v/>
      </c>
      <c r="D74" s="70">
        <f>IF($A74="","",COUNTIF('Scorecard'!$A$2:$A$101,$A74))</f>
        <v/>
      </c>
      <c r="E74" s="70">
        <f>IF($A74="","",SUMIF('Scorecard'!$A$2:$A$101,$A74,'Scorecard'!$D$2:$D$101))</f>
        <v/>
      </c>
      <c r="F74" s="71">
        <f>IF($A74="","",IFERROR(AVERAGEIF('Scorecard'!$A$2:$A$101,$A74,'Scorecard'!$D$2:$D$101),0))</f>
        <v/>
      </c>
      <c r="G74" s="70">
        <f>IF($A74="","",IFERROR(VLOOKUP($A74,'Scorecard'!$A$2:$D$101,4,FALSE),0))</f>
        <v/>
      </c>
      <c r="H74" s="70">
        <f>IF($A74="","",SUMIF('Scorecard'!$N$2:$N$101,$A74,'Scorecard'!$S$2:$S$101))</f>
        <v/>
      </c>
      <c r="I74" s="70">
        <f>IF($A74="","",SUMIF('Scorecard'!$A$2:$A$101,$A74,'Scorecard'!$F$2:$F$101))</f>
        <v/>
      </c>
      <c r="J74" s="70">
        <f>IF($A74="","",SUMIF('Scorecard'!$A$2:$A$101,$A74,'Scorecard'!$G$2:$G$101))</f>
        <v/>
      </c>
      <c r="K74" s="72">
        <f>IF($A74="","",IFERROR($E74/SUMIF('Scorecard'!$A$2:$A$101,$A74,'Scorecard'!$E$2:$E$101)*100,0))</f>
        <v/>
      </c>
      <c r="L74" s="63">
        <f>IF($A74="","",IF($E74&gt;=50,"Excellent",IF($E74&gt;=25,"Good","Developing")))</f>
        <v/>
      </c>
      <c r="M74" s="72">
        <f>IF($A74="","",IFERROR(($I74*4+$J74*6)/$E74*100,0))</f>
        <v/>
      </c>
    </row>
    <row r="75">
      <c r="A75" s="19" t="n"/>
      <c r="B75" s="73">
        <f>IF($A75="","",IFERROR(VLOOKUP($A75,'Scorecard'!$A$2:$M$101,3,FALSE),""))</f>
        <v/>
      </c>
      <c r="C75" s="73">
        <f>IF($A75="","",COUNTIF('Scorecard'!$A$2:$A$101,$A75))</f>
        <v/>
      </c>
      <c r="D75" s="73">
        <f>IF($A75="","",COUNTIF('Scorecard'!$A$2:$A$101,$A75))</f>
        <v/>
      </c>
      <c r="E75" s="73">
        <f>IF($A75="","",SUMIF('Scorecard'!$A$2:$A$101,$A75,'Scorecard'!$D$2:$D$101))</f>
        <v/>
      </c>
      <c r="F75" s="74">
        <f>IF($A75="","",IFERROR(AVERAGEIF('Scorecard'!$A$2:$A$101,$A75,'Scorecard'!$D$2:$D$101),0))</f>
        <v/>
      </c>
      <c r="G75" s="73">
        <f>IF($A75="","",IFERROR(VLOOKUP($A75,'Scorecard'!$A$2:$D$101,4,FALSE),0))</f>
        <v/>
      </c>
      <c r="H75" s="73">
        <f>IF($A75="","",SUMIF('Scorecard'!$N$2:$N$101,$A75,'Scorecard'!$S$2:$S$101))</f>
        <v/>
      </c>
      <c r="I75" s="73">
        <f>IF($A75="","",SUMIF('Scorecard'!$A$2:$A$101,$A75,'Scorecard'!$F$2:$F$101))</f>
        <v/>
      </c>
      <c r="J75" s="73">
        <f>IF($A75="","",SUMIF('Scorecard'!$A$2:$A$101,$A75,'Scorecard'!$G$2:$G$101))</f>
        <v/>
      </c>
      <c r="K75" s="75">
        <f>IF($A75="","",IFERROR($E75/SUMIF('Scorecard'!$A$2:$A$101,$A75,'Scorecard'!$E$2:$E$101)*100,0))</f>
        <v/>
      </c>
      <c r="L75" s="64">
        <f>IF($A75="","",IF($E75&gt;=50,"Excellent",IF($E75&gt;=25,"Good","Developing")))</f>
        <v/>
      </c>
      <c r="M75" s="75">
        <f>IF($A75="","",IFERROR(($I75*4+$J75*6)/$E75*100,0))</f>
        <v/>
      </c>
    </row>
    <row r="76">
      <c r="A76" s="19" t="n"/>
      <c r="B76" s="70">
        <f>IF($A76="","",IFERROR(VLOOKUP($A76,'Scorecard'!$A$2:$M$101,3,FALSE),""))</f>
        <v/>
      </c>
      <c r="C76" s="70">
        <f>IF($A76="","",COUNTIF('Scorecard'!$A$2:$A$101,$A76))</f>
        <v/>
      </c>
      <c r="D76" s="70">
        <f>IF($A76="","",COUNTIF('Scorecard'!$A$2:$A$101,$A76))</f>
        <v/>
      </c>
      <c r="E76" s="70">
        <f>IF($A76="","",SUMIF('Scorecard'!$A$2:$A$101,$A76,'Scorecard'!$D$2:$D$101))</f>
        <v/>
      </c>
      <c r="F76" s="71">
        <f>IF($A76="","",IFERROR(AVERAGEIF('Scorecard'!$A$2:$A$101,$A76,'Scorecard'!$D$2:$D$101),0))</f>
        <v/>
      </c>
      <c r="G76" s="70">
        <f>IF($A76="","",IFERROR(VLOOKUP($A76,'Scorecard'!$A$2:$D$101,4,FALSE),0))</f>
        <v/>
      </c>
      <c r="H76" s="70">
        <f>IF($A76="","",SUMIF('Scorecard'!$N$2:$N$101,$A76,'Scorecard'!$S$2:$S$101))</f>
        <v/>
      </c>
      <c r="I76" s="70">
        <f>IF($A76="","",SUMIF('Scorecard'!$A$2:$A$101,$A76,'Scorecard'!$F$2:$F$101))</f>
        <v/>
      </c>
      <c r="J76" s="70">
        <f>IF($A76="","",SUMIF('Scorecard'!$A$2:$A$101,$A76,'Scorecard'!$G$2:$G$101))</f>
        <v/>
      </c>
      <c r="K76" s="72">
        <f>IF($A76="","",IFERROR($E76/SUMIF('Scorecard'!$A$2:$A$101,$A76,'Scorecard'!$E$2:$E$101)*100,0))</f>
        <v/>
      </c>
      <c r="L76" s="63">
        <f>IF($A76="","",IF($E76&gt;=50,"Excellent",IF($E76&gt;=25,"Good","Developing")))</f>
        <v/>
      </c>
      <c r="M76" s="72">
        <f>IF($A76="","",IFERROR(($I76*4+$J76*6)/$E76*100,0))</f>
        <v/>
      </c>
    </row>
    <row r="77">
      <c r="A77" s="19" t="n"/>
      <c r="B77" s="73">
        <f>IF($A77="","",IFERROR(VLOOKUP($A77,'Scorecard'!$A$2:$M$101,3,FALSE),""))</f>
        <v/>
      </c>
      <c r="C77" s="73">
        <f>IF($A77="","",COUNTIF('Scorecard'!$A$2:$A$101,$A77))</f>
        <v/>
      </c>
      <c r="D77" s="73">
        <f>IF($A77="","",COUNTIF('Scorecard'!$A$2:$A$101,$A77))</f>
        <v/>
      </c>
      <c r="E77" s="73">
        <f>IF($A77="","",SUMIF('Scorecard'!$A$2:$A$101,$A77,'Scorecard'!$D$2:$D$101))</f>
        <v/>
      </c>
      <c r="F77" s="74">
        <f>IF($A77="","",IFERROR(AVERAGEIF('Scorecard'!$A$2:$A$101,$A77,'Scorecard'!$D$2:$D$101),0))</f>
        <v/>
      </c>
      <c r="G77" s="73">
        <f>IF($A77="","",IFERROR(VLOOKUP($A77,'Scorecard'!$A$2:$D$101,4,FALSE),0))</f>
        <v/>
      </c>
      <c r="H77" s="73">
        <f>IF($A77="","",SUMIF('Scorecard'!$N$2:$N$101,$A77,'Scorecard'!$S$2:$S$101))</f>
        <v/>
      </c>
      <c r="I77" s="73">
        <f>IF($A77="","",SUMIF('Scorecard'!$A$2:$A$101,$A77,'Scorecard'!$F$2:$F$101))</f>
        <v/>
      </c>
      <c r="J77" s="73">
        <f>IF($A77="","",SUMIF('Scorecard'!$A$2:$A$101,$A77,'Scorecard'!$G$2:$G$101))</f>
        <v/>
      </c>
      <c r="K77" s="75">
        <f>IF($A77="","",IFERROR($E77/SUMIF('Scorecard'!$A$2:$A$101,$A77,'Scorecard'!$E$2:$E$101)*100,0))</f>
        <v/>
      </c>
      <c r="L77" s="64">
        <f>IF($A77="","",IF($E77&gt;=50,"Excellent",IF($E77&gt;=25,"Good","Developing")))</f>
        <v/>
      </c>
      <c r="M77" s="75">
        <f>IF($A77="","",IFERROR(($I77*4+$J77*6)/$E77*100,0))</f>
        <v/>
      </c>
    </row>
    <row r="78">
      <c r="A78" s="19" t="n"/>
      <c r="B78" s="70">
        <f>IF($A78="","",IFERROR(VLOOKUP($A78,'Scorecard'!$A$2:$M$101,3,FALSE),""))</f>
        <v/>
      </c>
      <c r="C78" s="70">
        <f>IF($A78="","",COUNTIF('Scorecard'!$A$2:$A$101,$A78))</f>
        <v/>
      </c>
      <c r="D78" s="70">
        <f>IF($A78="","",COUNTIF('Scorecard'!$A$2:$A$101,$A78))</f>
        <v/>
      </c>
      <c r="E78" s="70">
        <f>IF($A78="","",SUMIF('Scorecard'!$A$2:$A$101,$A78,'Scorecard'!$D$2:$D$101))</f>
        <v/>
      </c>
      <c r="F78" s="71">
        <f>IF($A78="","",IFERROR(AVERAGEIF('Scorecard'!$A$2:$A$101,$A78,'Scorecard'!$D$2:$D$101),0))</f>
        <v/>
      </c>
      <c r="G78" s="70">
        <f>IF($A78="","",IFERROR(VLOOKUP($A78,'Scorecard'!$A$2:$D$101,4,FALSE),0))</f>
        <v/>
      </c>
      <c r="H78" s="70">
        <f>IF($A78="","",SUMIF('Scorecard'!$N$2:$N$101,$A78,'Scorecard'!$S$2:$S$101))</f>
        <v/>
      </c>
      <c r="I78" s="70">
        <f>IF($A78="","",SUMIF('Scorecard'!$A$2:$A$101,$A78,'Scorecard'!$F$2:$F$101))</f>
        <v/>
      </c>
      <c r="J78" s="70">
        <f>IF($A78="","",SUMIF('Scorecard'!$A$2:$A$101,$A78,'Scorecard'!$G$2:$G$101))</f>
        <v/>
      </c>
      <c r="K78" s="72">
        <f>IF($A78="","",IFERROR($E78/SUMIF('Scorecard'!$A$2:$A$101,$A78,'Scorecard'!$E$2:$E$101)*100,0))</f>
        <v/>
      </c>
      <c r="L78" s="63">
        <f>IF($A78="","",IF($E78&gt;=50,"Excellent",IF($E78&gt;=25,"Good","Developing")))</f>
        <v/>
      </c>
      <c r="M78" s="72">
        <f>IF($A78="","",IFERROR(($I78*4+$J78*6)/$E78*100,0))</f>
        <v/>
      </c>
    </row>
    <row r="79">
      <c r="A79" s="19" t="n"/>
      <c r="B79" s="73">
        <f>IF($A79="","",IFERROR(VLOOKUP($A79,'Scorecard'!$A$2:$M$101,3,FALSE),""))</f>
        <v/>
      </c>
      <c r="C79" s="73">
        <f>IF($A79="","",COUNTIF('Scorecard'!$A$2:$A$101,$A79))</f>
        <v/>
      </c>
      <c r="D79" s="73">
        <f>IF($A79="","",COUNTIF('Scorecard'!$A$2:$A$101,$A79))</f>
        <v/>
      </c>
      <c r="E79" s="73">
        <f>IF($A79="","",SUMIF('Scorecard'!$A$2:$A$101,$A79,'Scorecard'!$D$2:$D$101))</f>
        <v/>
      </c>
      <c r="F79" s="74">
        <f>IF($A79="","",IFERROR(AVERAGEIF('Scorecard'!$A$2:$A$101,$A79,'Scorecard'!$D$2:$D$101),0))</f>
        <v/>
      </c>
      <c r="G79" s="73">
        <f>IF($A79="","",IFERROR(VLOOKUP($A79,'Scorecard'!$A$2:$D$101,4,FALSE),0))</f>
        <v/>
      </c>
      <c r="H79" s="73">
        <f>IF($A79="","",SUMIF('Scorecard'!$N$2:$N$101,$A79,'Scorecard'!$S$2:$S$101))</f>
        <v/>
      </c>
      <c r="I79" s="73">
        <f>IF($A79="","",SUMIF('Scorecard'!$A$2:$A$101,$A79,'Scorecard'!$F$2:$F$101))</f>
        <v/>
      </c>
      <c r="J79" s="73">
        <f>IF($A79="","",SUMIF('Scorecard'!$A$2:$A$101,$A79,'Scorecard'!$G$2:$G$101))</f>
        <v/>
      </c>
      <c r="K79" s="75">
        <f>IF($A79="","",IFERROR($E79/SUMIF('Scorecard'!$A$2:$A$101,$A79,'Scorecard'!$E$2:$E$101)*100,0))</f>
        <v/>
      </c>
      <c r="L79" s="64">
        <f>IF($A79="","",IF($E79&gt;=50,"Excellent",IF($E79&gt;=25,"Good","Developing")))</f>
        <v/>
      </c>
      <c r="M79" s="75">
        <f>IF($A79="","",IFERROR(($I79*4+$J79*6)/$E79*100,0))</f>
        <v/>
      </c>
    </row>
    <row r="80">
      <c r="A80" s="19" t="n"/>
      <c r="B80" s="70">
        <f>IF($A80="","",IFERROR(VLOOKUP($A80,'Scorecard'!$A$2:$M$101,3,FALSE),""))</f>
        <v/>
      </c>
      <c r="C80" s="70">
        <f>IF($A80="","",COUNTIF('Scorecard'!$A$2:$A$101,$A80))</f>
        <v/>
      </c>
      <c r="D80" s="70">
        <f>IF($A80="","",COUNTIF('Scorecard'!$A$2:$A$101,$A80))</f>
        <v/>
      </c>
      <c r="E80" s="70">
        <f>IF($A80="","",SUMIF('Scorecard'!$A$2:$A$101,$A80,'Scorecard'!$D$2:$D$101))</f>
        <v/>
      </c>
      <c r="F80" s="71">
        <f>IF($A80="","",IFERROR(AVERAGEIF('Scorecard'!$A$2:$A$101,$A80,'Scorecard'!$D$2:$D$101),0))</f>
        <v/>
      </c>
      <c r="G80" s="70">
        <f>IF($A80="","",IFERROR(VLOOKUP($A80,'Scorecard'!$A$2:$D$101,4,FALSE),0))</f>
        <v/>
      </c>
      <c r="H80" s="70">
        <f>IF($A80="","",SUMIF('Scorecard'!$N$2:$N$101,$A80,'Scorecard'!$S$2:$S$101))</f>
        <v/>
      </c>
      <c r="I80" s="70">
        <f>IF($A80="","",SUMIF('Scorecard'!$A$2:$A$101,$A80,'Scorecard'!$F$2:$F$101))</f>
        <v/>
      </c>
      <c r="J80" s="70">
        <f>IF($A80="","",SUMIF('Scorecard'!$A$2:$A$101,$A80,'Scorecard'!$G$2:$G$101))</f>
        <v/>
      </c>
      <c r="K80" s="72">
        <f>IF($A80="","",IFERROR($E80/SUMIF('Scorecard'!$A$2:$A$101,$A80,'Scorecard'!$E$2:$E$101)*100,0))</f>
        <v/>
      </c>
      <c r="L80" s="63">
        <f>IF($A80="","",IF($E80&gt;=50,"Excellent",IF($E80&gt;=25,"Good","Developing")))</f>
        <v/>
      </c>
      <c r="M80" s="72">
        <f>IF($A80="","",IFERROR(($I80*4+$J80*6)/$E80*100,0))</f>
        <v/>
      </c>
    </row>
    <row r="81">
      <c r="A81" s="19" t="n"/>
      <c r="B81" s="73">
        <f>IF($A81="","",IFERROR(VLOOKUP($A81,'Scorecard'!$A$2:$M$101,3,FALSE),""))</f>
        <v/>
      </c>
      <c r="C81" s="73">
        <f>IF($A81="","",COUNTIF('Scorecard'!$A$2:$A$101,$A81))</f>
        <v/>
      </c>
      <c r="D81" s="73">
        <f>IF($A81="","",COUNTIF('Scorecard'!$A$2:$A$101,$A81))</f>
        <v/>
      </c>
      <c r="E81" s="73">
        <f>IF($A81="","",SUMIF('Scorecard'!$A$2:$A$101,$A81,'Scorecard'!$D$2:$D$101))</f>
        <v/>
      </c>
      <c r="F81" s="74">
        <f>IF($A81="","",IFERROR(AVERAGEIF('Scorecard'!$A$2:$A$101,$A81,'Scorecard'!$D$2:$D$101),0))</f>
        <v/>
      </c>
      <c r="G81" s="73">
        <f>IF($A81="","",IFERROR(VLOOKUP($A81,'Scorecard'!$A$2:$D$101,4,FALSE),0))</f>
        <v/>
      </c>
      <c r="H81" s="73">
        <f>IF($A81="","",SUMIF('Scorecard'!$N$2:$N$101,$A81,'Scorecard'!$S$2:$S$101))</f>
        <v/>
      </c>
      <c r="I81" s="73">
        <f>IF($A81="","",SUMIF('Scorecard'!$A$2:$A$101,$A81,'Scorecard'!$F$2:$F$101))</f>
        <v/>
      </c>
      <c r="J81" s="73">
        <f>IF($A81="","",SUMIF('Scorecard'!$A$2:$A$101,$A81,'Scorecard'!$G$2:$G$101))</f>
        <v/>
      </c>
      <c r="K81" s="75">
        <f>IF($A81="","",IFERROR($E81/SUMIF('Scorecard'!$A$2:$A$101,$A81,'Scorecard'!$E$2:$E$101)*100,0))</f>
        <v/>
      </c>
      <c r="L81" s="64">
        <f>IF($A81="","",IF($E81&gt;=50,"Excellent",IF($E81&gt;=25,"Good","Developing")))</f>
        <v/>
      </c>
      <c r="M81" s="75">
        <f>IF($A81="","",IFERROR(($I81*4+$J81*6)/$E81*100,0))</f>
        <v/>
      </c>
    </row>
    <row r="82">
      <c r="A82" s="19" t="n"/>
      <c r="B82" s="70">
        <f>IF($A82="","",IFERROR(VLOOKUP($A82,'Scorecard'!$A$2:$M$101,3,FALSE),""))</f>
        <v/>
      </c>
      <c r="C82" s="70">
        <f>IF($A82="","",COUNTIF('Scorecard'!$A$2:$A$101,$A82))</f>
        <v/>
      </c>
      <c r="D82" s="70">
        <f>IF($A82="","",COUNTIF('Scorecard'!$A$2:$A$101,$A82))</f>
        <v/>
      </c>
      <c r="E82" s="70">
        <f>IF($A82="","",SUMIF('Scorecard'!$A$2:$A$101,$A82,'Scorecard'!$D$2:$D$101))</f>
        <v/>
      </c>
      <c r="F82" s="71">
        <f>IF($A82="","",IFERROR(AVERAGEIF('Scorecard'!$A$2:$A$101,$A82,'Scorecard'!$D$2:$D$101),0))</f>
        <v/>
      </c>
      <c r="G82" s="70">
        <f>IF($A82="","",IFERROR(VLOOKUP($A82,'Scorecard'!$A$2:$D$101,4,FALSE),0))</f>
        <v/>
      </c>
      <c r="H82" s="70">
        <f>IF($A82="","",SUMIF('Scorecard'!$N$2:$N$101,$A82,'Scorecard'!$S$2:$S$101))</f>
        <v/>
      </c>
      <c r="I82" s="70">
        <f>IF($A82="","",SUMIF('Scorecard'!$A$2:$A$101,$A82,'Scorecard'!$F$2:$F$101))</f>
        <v/>
      </c>
      <c r="J82" s="70">
        <f>IF($A82="","",SUMIF('Scorecard'!$A$2:$A$101,$A82,'Scorecard'!$G$2:$G$101))</f>
        <v/>
      </c>
      <c r="K82" s="72">
        <f>IF($A82="","",IFERROR($E82/SUMIF('Scorecard'!$A$2:$A$101,$A82,'Scorecard'!$E$2:$E$101)*100,0))</f>
        <v/>
      </c>
      <c r="L82" s="63">
        <f>IF($A82="","",IF($E82&gt;=50,"Excellent",IF($E82&gt;=25,"Good","Developing")))</f>
        <v/>
      </c>
      <c r="M82" s="72">
        <f>IF($A82="","",IFERROR(($I82*4+$J82*6)/$E82*100,0))</f>
        <v/>
      </c>
    </row>
    <row r="83">
      <c r="A83" s="19" t="n"/>
      <c r="B83" s="73">
        <f>IF($A83="","",IFERROR(VLOOKUP($A83,'Scorecard'!$A$2:$M$101,3,FALSE),""))</f>
        <v/>
      </c>
      <c r="C83" s="73">
        <f>IF($A83="","",COUNTIF('Scorecard'!$A$2:$A$101,$A83))</f>
        <v/>
      </c>
      <c r="D83" s="73">
        <f>IF($A83="","",COUNTIF('Scorecard'!$A$2:$A$101,$A83))</f>
        <v/>
      </c>
      <c r="E83" s="73">
        <f>IF($A83="","",SUMIF('Scorecard'!$A$2:$A$101,$A83,'Scorecard'!$D$2:$D$101))</f>
        <v/>
      </c>
      <c r="F83" s="74">
        <f>IF($A83="","",IFERROR(AVERAGEIF('Scorecard'!$A$2:$A$101,$A83,'Scorecard'!$D$2:$D$101),0))</f>
        <v/>
      </c>
      <c r="G83" s="73">
        <f>IF($A83="","",IFERROR(VLOOKUP($A83,'Scorecard'!$A$2:$D$101,4,FALSE),0))</f>
        <v/>
      </c>
      <c r="H83" s="73">
        <f>IF($A83="","",SUMIF('Scorecard'!$N$2:$N$101,$A83,'Scorecard'!$S$2:$S$101))</f>
        <v/>
      </c>
      <c r="I83" s="73">
        <f>IF($A83="","",SUMIF('Scorecard'!$A$2:$A$101,$A83,'Scorecard'!$F$2:$F$101))</f>
        <v/>
      </c>
      <c r="J83" s="73">
        <f>IF($A83="","",SUMIF('Scorecard'!$A$2:$A$101,$A83,'Scorecard'!$G$2:$G$101))</f>
        <v/>
      </c>
      <c r="K83" s="75">
        <f>IF($A83="","",IFERROR($E83/SUMIF('Scorecard'!$A$2:$A$101,$A83,'Scorecard'!$E$2:$E$101)*100,0))</f>
        <v/>
      </c>
      <c r="L83" s="64">
        <f>IF($A83="","",IF($E83&gt;=50,"Excellent",IF($E83&gt;=25,"Good","Developing")))</f>
        <v/>
      </c>
      <c r="M83" s="75">
        <f>IF($A83="","",IFERROR(($I83*4+$J83*6)/$E83*100,0))</f>
        <v/>
      </c>
    </row>
    <row r="84">
      <c r="A84" s="19" t="n"/>
      <c r="B84" s="70">
        <f>IF($A84="","",IFERROR(VLOOKUP($A84,'Scorecard'!$A$2:$M$101,3,FALSE),""))</f>
        <v/>
      </c>
      <c r="C84" s="70">
        <f>IF($A84="","",COUNTIF('Scorecard'!$A$2:$A$101,$A84))</f>
        <v/>
      </c>
      <c r="D84" s="70">
        <f>IF($A84="","",COUNTIF('Scorecard'!$A$2:$A$101,$A84))</f>
        <v/>
      </c>
      <c r="E84" s="70">
        <f>IF($A84="","",SUMIF('Scorecard'!$A$2:$A$101,$A84,'Scorecard'!$D$2:$D$101))</f>
        <v/>
      </c>
      <c r="F84" s="71">
        <f>IF($A84="","",IFERROR(AVERAGEIF('Scorecard'!$A$2:$A$101,$A84,'Scorecard'!$D$2:$D$101),0))</f>
        <v/>
      </c>
      <c r="G84" s="70">
        <f>IF($A84="","",IFERROR(VLOOKUP($A84,'Scorecard'!$A$2:$D$101,4,FALSE),0))</f>
        <v/>
      </c>
      <c r="H84" s="70">
        <f>IF($A84="","",SUMIF('Scorecard'!$N$2:$N$101,$A84,'Scorecard'!$S$2:$S$101))</f>
        <v/>
      </c>
      <c r="I84" s="70">
        <f>IF($A84="","",SUMIF('Scorecard'!$A$2:$A$101,$A84,'Scorecard'!$F$2:$F$101))</f>
        <v/>
      </c>
      <c r="J84" s="70">
        <f>IF($A84="","",SUMIF('Scorecard'!$A$2:$A$101,$A84,'Scorecard'!$G$2:$G$101))</f>
        <v/>
      </c>
      <c r="K84" s="72">
        <f>IF($A84="","",IFERROR($E84/SUMIF('Scorecard'!$A$2:$A$101,$A84,'Scorecard'!$E$2:$E$101)*100,0))</f>
        <v/>
      </c>
      <c r="L84" s="63">
        <f>IF($A84="","",IF($E84&gt;=50,"Excellent",IF($E84&gt;=25,"Good","Developing")))</f>
        <v/>
      </c>
      <c r="M84" s="72">
        <f>IF($A84="","",IFERROR(($I84*4+$J84*6)/$E84*100,0))</f>
        <v/>
      </c>
    </row>
    <row r="85">
      <c r="A85" s="19" t="n"/>
      <c r="B85" s="73">
        <f>IF($A85="","",IFERROR(VLOOKUP($A85,'Scorecard'!$A$2:$M$101,3,FALSE),""))</f>
        <v/>
      </c>
      <c r="C85" s="73">
        <f>IF($A85="","",COUNTIF('Scorecard'!$A$2:$A$101,$A85))</f>
        <v/>
      </c>
      <c r="D85" s="73">
        <f>IF($A85="","",COUNTIF('Scorecard'!$A$2:$A$101,$A85))</f>
        <v/>
      </c>
      <c r="E85" s="73">
        <f>IF($A85="","",SUMIF('Scorecard'!$A$2:$A$101,$A85,'Scorecard'!$D$2:$D$101))</f>
        <v/>
      </c>
      <c r="F85" s="74">
        <f>IF($A85="","",IFERROR(AVERAGEIF('Scorecard'!$A$2:$A$101,$A85,'Scorecard'!$D$2:$D$101),0))</f>
        <v/>
      </c>
      <c r="G85" s="73">
        <f>IF($A85="","",IFERROR(VLOOKUP($A85,'Scorecard'!$A$2:$D$101,4,FALSE),0))</f>
        <v/>
      </c>
      <c r="H85" s="73">
        <f>IF($A85="","",SUMIF('Scorecard'!$N$2:$N$101,$A85,'Scorecard'!$S$2:$S$101))</f>
        <v/>
      </c>
      <c r="I85" s="73">
        <f>IF($A85="","",SUMIF('Scorecard'!$A$2:$A$101,$A85,'Scorecard'!$F$2:$F$101))</f>
        <v/>
      </c>
      <c r="J85" s="73">
        <f>IF($A85="","",SUMIF('Scorecard'!$A$2:$A$101,$A85,'Scorecard'!$G$2:$G$101))</f>
        <v/>
      </c>
      <c r="K85" s="75">
        <f>IF($A85="","",IFERROR($E85/SUMIF('Scorecard'!$A$2:$A$101,$A85,'Scorecard'!$E$2:$E$101)*100,0))</f>
        <v/>
      </c>
      <c r="L85" s="64">
        <f>IF($A85="","",IF($E85&gt;=50,"Excellent",IF($E85&gt;=25,"Good","Developing")))</f>
        <v/>
      </c>
      <c r="M85" s="75">
        <f>IF($A85="","",IFERROR(($I85*4+$J85*6)/$E85*100,0))</f>
        <v/>
      </c>
    </row>
    <row r="86">
      <c r="A86" s="19" t="n"/>
      <c r="B86" s="70">
        <f>IF($A86="","",IFERROR(VLOOKUP($A86,'Scorecard'!$A$2:$M$101,3,FALSE),""))</f>
        <v/>
      </c>
      <c r="C86" s="70">
        <f>IF($A86="","",COUNTIF('Scorecard'!$A$2:$A$101,$A86))</f>
        <v/>
      </c>
      <c r="D86" s="70">
        <f>IF($A86="","",COUNTIF('Scorecard'!$A$2:$A$101,$A86))</f>
        <v/>
      </c>
      <c r="E86" s="70">
        <f>IF($A86="","",SUMIF('Scorecard'!$A$2:$A$101,$A86,'Scorecard'!$D$2:$D$101))</f>
        <v/>
      </c>
      <c r="F86" s="71">
        <f>IF($A86="","",IFERROR(AVERAGEIF('Scorecard'!$A$2:$A$101,$A86,'Scorecard'!$D$2:$D$101),0))</f>
        <v/>
      </c>
      <c r="G86" s="70">
        <f>IF($A86="","",IFERROR(VLOOKUP($A86,'Scorecard'!$A$2:$D$101,4,FALSE),0))</f>
        <v/>
      </c>
      <c r="H86" s="70">
        <f>IF($A86="","",SUMIF('Scorecard'!$N$2:$N$101,$A86,'Scorecard'!$S$2:$S$101))</f>
        <v/>
      </c>
      <c r="I86" s="70">
        <f>IF($A86="","",SUMIF('Scorecard'!$A$2:$A$101,$A86,'Scorecard'!$F$2:$F$101))</f>
        <v/>
      </c>
      <c r="J86" s="70">
        <f>IF($A86="","",SUMIF('Scorecard'!$A$2:$A$101,$A86,'Scorecard'!$G$2:$G$101))</f>
        <v/>
      </c>
      <c r="K86" s="72">
        <f>IF($A86="","",IFERROR($E86/SUMIF('Scorecard'!$A$2:$A$101,$A86,'Scorecard'!$E$2:$E$101)*100,0))</f>
        <v/>
      </c>
      <c r="L86" s="63">
        <f>IF($A86="","",IF($E86&gt;=50,"Excellent",IF($E86&gt;=25,"Good","Developing")))</f>
        <v/>
      </c>
      <c r="M86" s="72">
        <f>IF($A86="","",IFERROR(($I86*4+$J86*6)/$E86*100,0))</f>
        <v/>
      </c>
    </row>
    <row r="87">
      <c r="A87" s="19" t="n"/>
      <c r="B87" s="73">
        <f>IF($A87="","",IFERROR(VLOOKUP($A87,'Scorecard'!$A$2:$M$101,3,FALSE),""))</f>
        <v/>
      </c>
      <c r="C87" s="73">
        <f>IF($A87="","",COUNTIF('Scorecard'!$A$2:$A$101,$A87))</f>
        <v/>
      </c>
      <c r="D87" s="73">
        <f>IF($A87="","",COUNTIF('Scorecard'!$A$2:$A$101,$A87))</f>
        <v/>
      </c>
      <c r="E87" s="73">
        <f>IF($A87="","",SUMIF('Scorecard'!$A$2:$A$101,$A87,'Scorecard'!$D$2:$D$101))</f>
        <v/>
      </c>
      <c r="F87" s="74">
        <f>IF($A87="","",IFERROR(AVERAGEIF('Scorecard'!$A$2:$A$101,$A87,'Scorecard'!$D$2:$D$101),0))</f>
        <v/>
      </c>
      <c r="G87" s="73">
        <f>IF($A87="","",IFERROR(VLOOKUP($A87,'Scorecard'!$A$2:$D$101,4,FALSE),0))</f>
        <v/>
      </c>
      <c r="H87" s="73">
        <f>IF($A87="","",SUMIF('Scorecard'!$N$2:$N$101,$A87,'Scorecard'!$S$2:$S$101))</f>
        <v/>
      </c>
      <c r="I87" s="73">
        <f>IF($A87="","",SUMIF('Scorecard'!$A$2:$A$101,$A87,'Scorecard'!$F$2:$F$101))</f>
        <v/>
      </c>
      <c r="J87" s="73">
        <f>IF($A87="","",SUMIF('Scorecard'!$A$2:$A$101,$A87,'Scorecard'!$G$2:$G$101))</f>
        <v/>
      </c>
      <c r="K87" s="75">
        <f>IF($A87="","",IFERROR($E87/SUMIF('Scorecard'!$A$2:$A$101,$A87,'Scorecard'!$E$2:$E$101)*100,0))</f>
        <v/>
      </c>
      <c r="L87" s="64">
        <f>IF($A87="","",IF($E87&gt;=50,"Excellent",IF($E87&gt;=25,"Good","Developing")))</f>
        <v/>
      </c>
      <c r="M87" s="75">
        <f>IF($A87="","",IFERROR(($I87*4+$J87*6)/$E87*100,0))</f>
        <v/>
      </c>
    </row>
    <row r="88">
      <c r="A88" s="19" t="n"/>
      <c r="B88" s="70">
        <f>IF($A88="","",IFERROR(VLOOKUP($A88,'Scorecard'!$A$2:$M$101,3,FALSE),""))</f>
        <v/>
      </c>
      <c r="C88" s="70">
        <f>IF($A88="","",COUNTIF('Scorecard'!$A$2:$A$101,$A88))</f>
        <v/>
      </c>
      <c r="D88" s="70">
        <f>IF($A88="","",COUNTIF('Scorecard'!$A$2:$A$101,$A88))</f>
        <v/>
      </c>
      <c r="E88" s="70">
        <f>IF($A88="","",SUMIF('Scorecard'!$A$2:$A$101,$A88,'Scorecard'!$D$2:$D$101))</f>
        <v/>
      </c>
      <c r="F88" s="71">
        <f>IF($A88="","",IFERROR(AVERAGEIF('Scorecard'!$A$2:$A$101,$A88,'Scorecard'!$D$2:$D$101),0))</f>
        <v/>
      </c>
      <c r="G88" s="70">
        <f>IF($A88="","",IFERROR(VLOOKUP($A88,'Scorecard'!$A$2:$D$101,4,FALSE),0))</f>
        <v/>
      </c>
      <c r="H88" s="70">
        <f>IF($A88="","",SUMIF('Scorecard'!$N$2:$N$101,$A88,'Scorecard'!$S$2:$S$101))</f>
        <v/>
      </c>
      <c r="I88" s="70">
        <f>IF($A88="","",SUMIF('Scorecard'!$A$2:$A$101,$A88,'Scorecard'!$F$2:$F$101))</f>
        <v/>
      </c>
      <c r="J88" s="70">
        <f>IF($A88="","",SUMIF('Scorecard'!$A$2:$A$101,$A88,'Scorecard'!$G$2:$G$101))</f>
        <v/>
      </c>
      <c r="K88" s="72">
        <f>IF($A88="","",IFERROR($E88/SUMIF('Scorecard'!$A$2:$A$101,$A88,'Scorecard'!$E$2:$E$101)*100,0))</f>
        <v/>
      </c>
      <c r="L88" s="63">
        <f>IF($A88="","",IF($E88&gt;=50,"Excellent",IF($E88&gt;=25,"Good","Developing")))</f>
        <v/>
      </c>
      <c r="M88" s="72">
        <f>IF($A88="","",IFERROR(($I88*4+$J88*6)/$E88*100,0))</f>
        <v/>
      </c>
    </row>
    <row r="89">
      <c r="A89" s="19" t="n"/>
      <c r="B89" s="73">
        <f>IF($A89="","",IFERROR(VLOOKUP($A89,'Scorecard'!$A$2:$M$101,3,FALSE),""))</f>
        <v/>
      </c>
      <c r="C89" s="73">
        <f>IF($A89="","",COUNTIF('Scorecard'!$A$2:$A$101,$A89))</f>
        <v/>
      </c>
      <c r="D89" s="73">
        <f>IF($A89="","",COUNTIF('Scorecard'!$A$2:$A$101,$A89))</f>
        <v/>
      </c>
      <c r="E89" s="73">
        <f>IF($A89="","",SUMIF('Scorecard'!$A$2:$A$101,$A89,'Scorecard'!$D$2:$D$101))</f>
        <v/>
      </c>
      <c r="F89" s="74">
        <f>IF($A89="","",IFERROR(AVERAGEIF('Scorecard'!$A$2:$A$101,$A89,'Scorecard'!$D$2:$D$101),0))</f>
        <v/>
      </c>
      <c r="G89" s="73">
        <f>IF($A89="","",IFERROR(VLOOKUP($A89,'Scorecard'!$A$2:$D$101,4,FALSE),0))</f>
        <v/>
      </c>
      <c r="H89" s="73">
        <f>IF($A89="","",SUMIF('Scorecard'!$N$2:$N$101,$A89,'Scorecard'!$S$2:$S$101))</f>
        <v/>
      </c>
      <c r="I89" s="73">
        <f>IF($A89="","",SUMIF('Scorecard'!$A$2:$A$101,$A89,'Scorecard'!$F$2:$F$101))</f>
        <v/>
      </c>
      <c r="J89" s="73">
        <f>IF($A89="","",SUMIF('Scorecard'!$A$2:$A$101,$A89,'Scorecard'!$G$2:$G$101))</f>
        <v/>
      </c>
      <c r="K89" s="75">
        <f>IF($A89="","",IFERROR($E89/SUMIF('Scorecard'!$A$2:$A$101,$A89,'Scorecard'!$E$2:$E$101)*100,0))</f>
        <v/>
      </c>
      <c r="L89" s="64">
        <f>IF($A89="","",IF($E89&gt;=50,"Excellent",IF($E89&gt;=25,"Good","Developing")))</f>
        <v/>
      </c>
      <c r="M89" s="75">
        <f>IF($A89="","",IFERROR(($I89*4+$J89*6)/$E89*100,0))</f>
        <v/>
      </c>
    </row>
    <row r="90">
      <c r="A90" s="19" t="n"/>
      <c r="B90" s="70">
        <f>IF($A90="","",IFERROR(VLOOKUP($A90,'Scorecard'!$A$2:$M$101,3,FALSE),""))</f>
        <v/>
      </c>
      <c r="C90" s="70">
        <f>IF($A90="","",COUNTIF('Scorecard'!$A$2:$A$101,$A90))</f>
        <v/>
      </c>
      <c r="D90" s="70">
        <f>IF($A90="","",COUNTIF('Scorecard'!$A$2:$A$101,$A90))</f>
        <v/>
      </c>
      <c r="E90" s="70">
        <f>IF($A90="","",SUMIF('Scorecard'!$A$2:$A$101,$A90,'Scorecard'!$D$2:$D$101))</f>
        <v/>
      </c>
      <c r="F90" s="71">
        <f>IF($A90="","",IFERROR(AVERAGEIF('Scorecard'!$A$2:$A$101,$A90,'Scorecard'!$D$2:$D$101),0))</f>
        <v/>
      </c>
      <c r="G90" s="70">
        <f>IF($A90="","",IFERROR(VLOOKUP($A90,'Scorecard'!$A$2:$D$101,4,FALSE),0))</f>
        <v/>
      </c>
      <c r="H90" s="70">
        <f>IF($A90="","",SUMIF('Scorecard'!$N$2:$N$101,$A90,'Scorecard'!$S$2:$S$101))</f>
        <v/>
      </c>
      <c r="I90" s="70">
        <f>IF($A90="","",SUMIF('Scorecard'!$A$2:$A$101,$A90,'Scorecard'!$F$2:$F$101))</f>
        <v/>
      </c>
      <c r="J90" s="70">
        <f>IF($A90="","",SUMIF('Scorecard'!$A$2:$A$101,$A90,'Scorecard'!$G$2:$G$101))</f>
        <v/>
      </c>
      <c r="K90" s="72">
        <f>IF($A90="","",IFERROR($E90/SUMIF('Scorecard'!$A$2:$A$101,$A90,'Scorecard'!$E$2:$E$101)*100,0))</f>
        <v/>
      </c>
      <c r="L90" s="63">
        <f>IF($A90="","",IF($E90&gt;=50,"Excellent",IF($E90&gt;=25,"Good","Developing")))</f>
        <v/>
      </c>
      <c r="M90" s="72">
        <f>IF($A90="","",IFERROR(($I90*4+$J90*6)/$E90*100,0))</f>
        <v/>
      </c>
    </row>
    <row r="91">
      <c r="A91" s="19" t="n"/>
      <c r="B91" s="73">
        <f>IF($A91="","",IFERROR(VLOOKUP($A91,'Scorecard'!$A$2:$M$101,3,FALSE),""))</f>
        <v/>
      </c>
      <c r="C91" s="73">
        <f>IF($A91="","",COUNTIF('Scorecard'!$A$2:$A$101,$A91))</f>
        <v/>
      </c>
      <c r="D91" s="73">
        <f>IF($A91="","",COUNTIF('Scorecard'!$A$2:$A$101,$A91))</f>
        <v/>
      </c>
      <c r="E91" s="73">
        <f>IF($A91="","",SUMIF('Scorecard'!$A$2:$A$101,$A91,'Scorecard'!$D$2:$D$101))</f>
        <v/>
      </c>
      <c r="F91" s="74">
        <f>IF($A91="","",IFERROR(AVERAGEIF('Scorecard'!$A$2:$A$101,$A91,'Scorecard'!$D$2:$D$101),0))</f>
        <v/>
      </c>
      <c r="G91" s="73">
        <f>IF($A91="","",IFERROR(VLOOKUP($A91,'Scorecard'!$A$2:$D$101,4,FALSE),0))</f>
        <v/>
      </c>
      <c r="H91" s="73">
        <f>IF($A91="","",SUMIF('Scorecard'!$N$2:$N$101,$A91,'Scorecard'!$S$2:$S$101))</f>
        <v/>
      </c>
      <c r="I91" s="73">
        <f>IF($A91="","",SUMIF('Scorecard'!$A$2:$A$101,$A91,'Scorecard'!$F$2:$F$101))</f>
        <v/>
      </c>
      <c r="J91" s="73">
        <f>IF($A91="","",SUMIF('Scorecard'!$A$2:$A$101,$A91,'Scorecard'!$G$2:$G$101))</f>
        <v/>
      </c>
      <c r="K91" s="75">
        <f>IF($A91="","",IFERROR($E91/SUMIF('Scorecard'!$A$2:$A$101,$A91,'Scorecard'!$E$2:$E$101)*100,0))</f>
        <v/>
      </c>
      <c r="L91" s="64">
        <f>IF($A91="","",IF($E91&gt;=50,"Excellent",IF($E91&gt;=25,"Good","Developing")))</f>
        <v/>
      </c>
      <c r="M91" s="75">
        <f>IF($A91="","",IFERROR(($I91*4+$J91*6)/$E91*100,0))</f>
        <v/>
      </c>
    </row>
    <row r="92">
      <c r="A92" s="19" t="n"/>
      <c r="B92" s="70">
        <f>IF($A92="","",IFERROR(VLOOKUP($A92,'Scorecard'!$A$2:$M$101,3,FALSE),""))</f>
        <v/>
      </c>
      <c r="C92" s="70">
        <f>IF($A92="","",COUNTIF('Scorecard'!$A$2:$A$101,$A92))</f>
        <v/>
      </c>
      <c r="D92" s="70">
        <f>IF($A92="","",COUNTIF('Scorecard'!$A$2:$A$101,$A92))</f>
        <v/>
      </c>
      <c r="E92" s="70">
        <f>IF($A92="","",SUMIF('Scorecard'!$A$2:$A$101,$A92,'Scorecard'!$D$2:$D$101))</f>
        <v/>
      </c>
      <c r="F92" s="71">
        <f>IF($A92="","",IFERROR(AVERAGEIF('Scorecard'!$A$2:$A$101,$A92,'Scorecard'!$D$2:$D$101),0))</f>
        <v/>
      </c>
      <c r="G92" s="70">
        <f>IF($A92="","",IFERROR(VLOOKUP($A92,'Scorecard'!$A$2:$D$101,4,FALSE),0))</f>
        <v/>
      </c>
      <c r="H92" s="70">
        <f>IF($A92="","",SUMIF('Scorecard'!$N$2:$N$101,$A92,'Scorecard'!$S$2:$S$101))</f>
        <v/>
      </c>
      <c r="I92" s="70">
        <f>IF($A92="","",SUMIF('Scorecard'!$A$2:$A$101,$A92,'Scorecard'!$F$2:$F$101))</f>
        <v/>
      </c>
      <c r="J92" s="70">
        <f>IF($A92="","",SUMIF('Scorecard'!$A$2:$A$101,$A92,'Scorecard'!$G$2:$G$101))</f>
        <v/>
      </c>
      <c r="K92" s="72">
        <f>IF($A92="","",IFERROR($E92/SUMIF('Scorecard'!$A$2:$A$101,$A92,'Scorecard'!$E$2:$E$101)*100,0))</f>
        <v/>
      </c>
      <c r="L92" s="63">
        <f>IF($A92="","",IF($E92&gt;=50,"Excellent",IF($E92&gt;=25,"Good","Developing")))</f>
        <v/>
      </c>
      <c r="M92" s="72">
        <f>IF($A92="","",IFERROR(($I92*4+$J92*6)/$E92*100,0))</f>
        <v/>
      </c>
    </row>
    <row r="93">
      <c r="A93" s="19" t="n"/>
      <c r="B93" s="73">
        <f>IF($A93="","",IFERROR(VLOOKUP($A93,'Scorecard'!$A$2:$M$101,3,FALSE),""))</f>
        <v/>
      </c>
      <c r="C93" s="73">
        <f>IF($A93="","",COUNTIF('Scorecard'!$A$2:$A$101,$A93))</f>
        <v/>
      </c>
      <c r="D93" s="73">
        <f>IF($A93="","",COUNTIF('Scorecard'!$A$2:$A$101,$A93))</f>
        <v/>
      </c>
      <c r="E93" s="73">
        <f>IF($A93="","",SUMIF('Scorecard'!$A$2:$A$101,$A93,'Scorecard'!$D$2:$D$101))</f>
        <v/>
      </c>
      <c r="F93" s="74">
        <f>IF($A93="","",IFERROR(AVERAGEIF('Scorecard'!$A$2:$A$101,$A93,'Scorecard'!$D$2:$D$101),0))</f>
        <v/>
      </c>
      <c r="G93" s="73">
        <f>IF($A93="","",IFERROR(VLOOKUP($A93,'Scorecard'!$A$2:$D$101,4,FALSE),0))</f>
        <v/>
      </c>
      <c r="H93" s="73">
        <f>IF($A93="","",SUMIF('Scorecard'!$N$2:$N$101,$A93,'Scorecard'!$S$2:$S$101))</f>
        <v/>
      </c>
      <c r="I93" s="73">
        <f>IF($A93="","",SUMIF('Scorecard'!$A$2:$A$101,$A93,'Scorecard'!$F$2:$F$101))</f>
        <v/>
      </c>
      <c r="J93" s="73">
        <f>IF($A93="","",SUMIF('Scorecard'!$A$2:$A$101,$A93,'Scorecard'!$G$2:$G$101))</f>
        <v/>
      </c>
      <c r="K93" s="75">
        <f>IF($A93="","",IFERROR($E93/SUMIF('Scorecard'!$A$2:$A$101,$A93,'Scorecard'!$E$2:$E$101)*100,0))</f>
        <v/>
      </c>
      <c r="L93" s="64">
        <f>IF($A93="","",IF($E93&gt;=50,"Excellent",IF($E93&gt;=25,"Good","Developing")))</f>
        <v/>
      </c>
      <c r="M93" s="75">
        <f>IF($A93="","",IFERROR(($I93*4+$J93*6)/$E93*100,0))</f>
        <v/>
      </c>
    </row>
    <row r="94">
      <c r="A94" s="19" t="n"/>
      <c r="B94" s="70">
        <f>IF($A94="","",IFERROR(VLOOKUP($A94,'Scorecard'!$A$2:$M$101,3,FALSE),""))</f>
        <v/>
      </c>
      <c r="C94" s="70">
        <f>IF($A94="","",COUNTIF('Scorecard'!$A$2:$A$101,$A94))</f>
        <v/>
      </c>
      <c r="D94" s="70">
        <f>IF($A94="","",COUNTIF('Scorecard'!$A$2:$A$101,$A94))</f>
        <v/>
      </c>
      <c r="E94" s="70">
        <f>IF($A94="","",SUMIF('Scorecard'!$A$2:$A$101,$A94,'Scorecard'!$D$2:$D$101))</f>
        <v/>
      </c>
      <c r="F94" s="71">
        <f>IF($A94="","",IFERROR(AVERAGEIF('Scorecard'!$A$2:$A$101,$A94,'Scorecard'!$D$2:$D$101),0))</f>
        <v/>
      </c>
      <c r="G94" s="70">
        <f>IF($A94="","",IFERROR(VLOOKUP($A94,'Scorecard'!$A$2:$D$101,4,FALSE),0))</f>
        <v/>
      </c>
      <c r="H94" s="70">
        <f>IF($A94="","",SUMIF('Scorecard'!$N$2:$N$101,$A94,'Scorecard'!$S$2:$S$101))</f>
        <v/>
      </c>
      <c r="I94" s="70">
        <f>IF($A94="","",SUMIF('Scorecard'!$A$2:$A$101,$A94,'Scorecard'!$F$2:$F$101))</f>
        <v/>
      </c>
      <c r="J94" s="70">
        <f>IF($A94="","",SUMIF('Scorecard'!$A$2:$A$101,$A94,'Scorecard'!$G$2:$G$101))</f>
        <v/>
      </c>
      <c r="K94" s="72">
        <f>IF($A94="","",IFERROR($E94/SUMIF('Scorecard'!$A$2:$A$101,$A94,'Scorecard'!$E$2:$E$101)*100,0))</f>
        <v/>
      </c>
      <c r="L94" s="63">
        <f>IF($A94="","",IF($E94&gt;=50,"Excellent",IF($E94&gt;=25,"Good","Developing")))</f>
        <v/>
      </c>
      <c r="M94" s="72">
        <f>IF($A94="","",IFERROR(($I94*4+$J94*6)/$E94*100,0))</f>
        <v/>
      </c>
    </row>
    <row r="95">
      <c r="A95" s="19" t="n"/>
      <c r="B95" s="73">
        <f>IF($A95="","",IFERROR(VLOOKUP($A95,'Scorecard'!$A$2:$M$101,3,FALSE),""))</f>
        <v/>
      </c>
      <c r="C95" s="73">
        <f>IF($A95="","",COUNTIF('Scorecard'!$A$2:$A$101,$A95))</f>
        <v/>
      </c>
      <c r="D95" s="73">
        <f>IF($A95="","",COUNTIF('Scorecard'!$A$2:$A$101,$A95))</f>
        <v/>
      </c>
      <c r="E95" s="73">
        <f>IF($A95="","",SUMIF('Scorecard'!$A$2:$A$101,$A95,'Scorecard'!$D$2:$D$101))</f>
        <v/>
      </c>
      <c r="F95" s="74">
        <f>IF($A95="","",IFERROR(AVERAGEIF('Scorecard'!$A$2:$A$101,$A95,'Scorecard'!$D$2:$D$101),0))</f>
        <v/>
      </c>
      <c r="G95" s="73">
        <f>IF($A95="","",IFERROR(VLOOKUP($A95,'Scorecard'!$A$2:$D$101,4,FALSE),0))</f>
        <v/>
      </c>
      <c r="H95" s="73">
        <f>IF($A95="","",SUMIF('Scorecard'!$N$2:$N$101,$A95,'Scorecard'!$S$2:$S$101))</f>
        <v/>
      </c>
      <c r="I95" s="73">
        <f>IF($A95="","",SUMIF('Scorecard'!$A$2:$A$101,$A95,'Scorecard'!$F$2:$F$101))</f>
        <v/>
      </c>
      <c r="J95" s="73">
        <f>IF($A95="","",SUMIF('Scorecard'!$A$2:$A$101,$A95,'Scorecard'!$G$2:$G$101))</f>
        <v/>
      </c>
      <c r="K95" s="75">
        <f>IF($A95="","",IFERROR($E95/SUMIF('Scorecard'!$A$2:$A$101,$A95,'Scorecard'!$E$2:$E$101)*100,0))</f>
        <v/>
      </c>
      <c r="L95" s="64">
        <f>IF($A95="","",IF($E95&gt;=50,"Excellent",IF($E95&gt;=25,"Good","Developing")))</f>
        <v/>
      </c>
      <c r="M95" s="75">
        <f>IF($A95="","",IFERROR(($I95*4+$J95*6)/$E95*100,0))</f>
        <v/>
      </c>
    </row>
    <row r="96">
      <c r="A96" s="19" t="n"/>
      <c r="B96" s="70">
        <f>IF($A96="","",IFERROR(VLOOKUP($A96,'Scorecard'!$A$2:$M$101,3,FALSE),""))</f>
        <v/>
      </c>
      <c r="C96" s="70">
        <f>IF($A96="","",COUNTIF('Scorecard'!$A$2:$A$101,$A96))</f>
        <v/>
      </c>
      <c r="D96" s="70">
        <f>IF($A96="","",COUNTIF('Scorecard'!$A$2:$A$101,$A96))</f>
        <v/>
      </c>
      <c r="E96" s="70">
        <f>IF($A96="","",SUMIF('Scorecard'!$A$2:$A$101,$A96,'Scorecard'!$D$2:$D$101))</f>
        <v/>
      </c>
      <c r="F96" s="71">
        <f>IF($A96="","",IFERROR(AVERAGEIF('Scorecard'!$A$2:$A$101,$A96,'Scorecard'!$D$2:$D$101),0))</f>
        <v/>
      </c>
      <c r="G96" s="70">
        <f>IF($A96="","",IFERROR(VLOOKUP($A96,'Scorecard'!$A$2:$D$101,4,FALSE),0))</f>
        <v/>
      </c>
      <c r="H96" s="70">
        <f>IF($A96="","",SUMIF('Scorecard'!$N$2:$N$101,$A96,'Scorecard'!$S$2:$S$101))</f>
        <v/>
      </c>
      <c r="I96" s="70">
        <f>IF($A96="","",SUMIF('Scorecard'!$A$2:$A$101,$A96,'Scorecard'!$F$2:$F$101))</f>
        <v/>
      </c>
      <c r="J96" s="70">
        <f>IF($A96="","",SUMIF('Scorecard'!$A$2:$A$101,$A96,'Scorecard'!$G$2:$G$101))</f>
        <v/>
      </c>
      <c r="K96" s="72">
        <f>IF($A96="","",IFERROR($E96/SUMIF('Scorecard'!$A$2:$A$101,$A96,'Scorecard'!$E$2:$E$101)*100,0))</f>
        <v/>
      </c>
      <c r="L96" s="63">
        <f>IF($A96="","",IF($E96&gt;=50,"Excellent",IF($E96&gt;=25,"Good","Developing")))</f>
        <v/>
      </c>
      <c r="M96" s="72">
        <f>IF($A96="","",IFERROR(($I96*4+$J96*6)/$E96*100,0))</f>
        <v/>
      </c>
    </row>
    <row r="97">
      <c r="A97" s="19" t="n"/>
      <c r="B97" s="73">
        <f>IF($A97="","",IFERROR(VLOOKUP($A97,'Scorecard'!$A$2:$M$101,3,FALSE),""))</f>
        <v/>
      </c>
      <c r="C97" s="73">
        <f>IF($A97="","",COUNTIF('Scorecard'!$A$2:$A$101,$A97))</f>
        <v/>
      </c>
      <c r="D97" s="73">
        <f>IF($A97="","",COUNTIF('Scorecard'!$A$2:$A$101,$A97))</f>
        <v/>
      </c>
      <c r="E97" s="73">
        <f>IF($A97="","",SUMIF('Scorecard'!$A$2:$A$101,$A97,'Scorecard'!$D$2:$D$101))</f>
        <v/>
      </c>
      <c r="F97" s="74">
        <f>IF($A97="","",IFERROR(AVERAGEIF('Scorecard'!$A$2:$A$101,$A97,'Scorecard'!$D$2:$D$101),0))</f>
        <v/>
      </c>
      <c r="G97" s="73">
        <f>IF($A97="","",IFERROR(VLOOKUP($A97,'Scorecard'!$A$2:$D$101,4,FALSE),0))</f>
        <v/>
      </c>
      <c r="H97" s="73">
        <f>IF($A97="","",SUMIF('Scorecard'!$N$2:$N$101,$A97,'Scorecard'!$S$2:$S$101))</f>
        <v/>
      </c>
      <c r="I97" s="73">
        <f>IF($A97="","",SUMIF('Scorecard'!$A$2:$A$101,$A97,'Scorecard'!$F$2:$F$101))</f>
        <v/>
      </c>
      <c r="J97" s="73">
        <f>IF($A97="","",SUMIF('Scorecard'!$A$2:$A$101,$A97,'Scorecard'!$G$2:$G$101))</f>
        <v/>
      </c>
      <c r="K97" s="75">
        <f>IF($A97="","",IFERROR($E97/SUMIF('Scorecard'!$A$2:$A$101,$A97,'Scorecard'!$E$2:$E$101)*100,0))</f>
        <v/>
      </c>
      <c r="L97" s="64">
        <f>IF($A97="","",IF($E97&gt;=50,"Excellent",IF($E97&gt;=25,"Good","Developing")))</f>
        <v/>
      </c>
      <c r="M97" s="75">
        <f>IF($A97="","",IFERROR(($I97*4+$J97*6)/$E97*100,0))</f>
        <v/>
      </c>
    </row>
    <row r="98">
      <c r="A98" s="19" t="n"/>
      <c r="B98" s="70">
        <f>IF($A98="","",IFERROR(VLOOKUP($A98,'Scorecard'!$A$2:$M$101,3,FALSE),""))</f>
        <v/>
      </c>
      <c r="C98" s="70">
        <f>IF($A98="","",COUNTIF('Scorecard'!$A$2:$A$101,$A98))</f>
        <v/>
      </c>
      <c r="D98" s="70">
        <f>IF($A98="","",COUNTIF('Scorecard'!$A$2:$A$101,$A98))</f>
        <v/>
      </c>
      <c r="E98" s="70">
        <f>IF($A98="","",SUMIF('Scorecard'!$A$2:$A$101,$A98,'Scorecard'!$D$2:$D$101))</f>
        <v/>
      </c>
      <c r="F98" s="71">
        <f>IF($A98="","",IFERROR(AVERAGEIF('Scorecard'!$A$2:$A$101,$A98,'Scorecard'!$D$2:$D$101),0))</f>
        <v/>
      </c>
      <c r="G98" s="70">
        <f>IF($A98="","",IFERROR(VLOOKUP($A98,'Scorecard'!$A$2:$D$101,4,FALSE),0))</f>
        <v/>
      </c>
      <c r="H98" s="70">
        <f>IF($A98="","",SUMIF('Scorecard'!$N$2:$N$101,$A98,'Scorecard'!$S$2:$S$101))</f>
        <v/>
      </c>
      <c r="I98" s="70">
        <f>IF($A98="","",SUMIF('Scorecard'!$A$2:$A$101,$A98,'Scorecard'!$F$2:$F$101))</f>
        <v/>
      </c>
      <c r="J98" s="70">
        <f>IF($A98="","",SUMIF('Scorecard'!$A$2:$A$101,$A98,'Scorecard'!$G$2:$G$101))</f>
        <v/>
      </c>
      <c r="K98" s="72">
        <f>IF($A98="","",IFERROR($E98/SUMIF('Scorecard'!$A$2:$A$101,$A98,'Scorecard'!$E$2:$E$101)*100,0))</f>
        <v/>
      </c>
      <c r="L98" s="63">
        <f>IF($A98="","",IF($E98&gt;=50,"Excellent",IF($E98&gt;=25,"Good","Developing")))</f>
        <v/>
      </c>
      <c r="M98" s="72">
        <f>IF($A98="","",IFERROR(($I98*4+$J98*6)/$E98*100,0))</f>
        <v/>
      </c>
    </row>
    <row r="99">
      <c r="A99" s="19" t="n"/>
      <c r="B99" s="73">
        <f>IF($A99="","",IFERROR(VLOOKUP($A99,'Scorecard'!$A$2:$M$101,3,FALSE),""))</f>
        <v/>
      </c>
      <c r="C99" s="73">
        <f>IF($A99="","",COUNTIF('Scorecard'!$A$2:$A$101,$A99))</f>
        <v/>
      </c>
      <c r="D99" s="73">
        <f>IF($A99="","",COUNTIF('Scorecard'!$A$2:$A$101,$A99))</f>
        <v/>
      </c>
      <c r="E99" s="73">
        <f>IF($A99="","",SUMIF('Scorecard'!$A$2:$A$101,$A99,'Scorecard'!$D$2:$D$101))</f>
        <v/>
      </c>
      <c r="F99" s="74">
        <f>IF($A99="","",IFERROR(AVERAGEIF('Scorecard'!$A$2:$A$101,$A99,'Scorecard'!$D$2:$D$101),0))</f>
        <v/>
      </c>
      <c r="G99" s="73">
        <f>IF($A99="","",IFERROR(VLOOKUP($A99,'Scorecard'!$A$2:$D$101,4,FALSE),0))</f>
        <v/>
      </c>
      <c r="H99" s="73">
        <f>IF($A99="","",SUMIF('Scorecard'!$N$2:$N$101,$A99,'Scorecard'!$S$2:$S$101))</f>
        <v/>
      </c>
      <c r="I99" s="73">
        <f>IF($A99="","",SUMIF('Scorecard'!$A$2:$A$101,$A99,'Scorecard'!$F$2:$F$101))</f>
        <v/>
      </c>
      <c r="J99" s="73">
        <f>IF($A99="","",SUMIF('Scorecard'!$A$2:$A$101,$A99,'Scorecard'!$G$2:$G$101))</f>
        <v/>
      </c>
      <c r="K99" s="75">
        <f>IF($A99="","",IFERROR($E99/SUMIF('Scorecard'!$A$2:$A$101,$A99,'Scorecard'!$E$2:$E$101)*100,0))</f>
        <v/>
      </c>
      <c r="L99" s="64">
        <f>IF($A99="","",IF($E99&gt;=50,"Excellent",IF($E99&gt;=25,"Good","Developing")))</f>
        <v/>
      </c>
      <c r="M99" s="75">
        <f>IF($A99="","",IFERROR(($I99*4+$J99*6)/$E99*100,0))</f>
        <v/>
      </c>
    </row>
    <row r="100">
      <c r="A100" s="19" t="n"/>
      <c r="B100" s="70">
        <f>IF($A100="","",IFERROR(VLOOKUP($A100,'Scorecard'!$A$2:$M$101,3,FALSE),""))</f>
        <v/>
      </c>
      <c r="C100" s="70">
        <f>IF($A100="","",COUNTIF('Scorecard'!$A$2:$A$101,$A100))</f>
        <v/>
      </c>
      <c r="D100" s="70">
        <f>IF($A100="","",COUNTIF('Scorecard'!$A$2:$A$101,$A100))</f>
        <v/>
      </c>
      <c r="E100" s="70">
        <f>IF($A100="","",SUMIF('Scorecard'!$A$2:$A$101,$A100,'Scorecard'!$D$2:$D$101))</f>
        <v/>
      </c>
      <c r="F100" s="71">
        <f>IF($A100="","",IFERROR(AVERAGEIF('Scorecard'!$A$2:$A$101,$A100,'Scorecard'!$D$2:$D$101),0))</f>
        <v/>
      </c>
      <c r="G100" s="70">
        <f>IF($A100="","",IFERROR(VLOOKUP($A100,'Scorecard'!$A$2:$D$101,4,FALSE),0))</f>
        <v/>
      </c>
      <c r="H100" s="70">
        <f>IF($A100="","",SUMIF('Scorecard'!$N$2:$N$101,$A100,'Scorecard'!$S$2:$S$101))</f>
        <v/>
      </c>
      <c r="I100" s="70">
        <f>IF($A100="","",SUMIF('Scorecard'!$A$2:$A$101,$A100,'Scorecard'!$F$2:$F$101))</f>
        <v/>
      </c>
      <c r="J100" s="70">
        <f>IF($A100="","",SUMIF('Scorecard'!$A$2:$A$101,$A100,'Scorecard'!$G$2:$G$101))</f>
        <v/>
      </c>
      <c r="K100" s="72">
        <f>IF($A100="","",IFERROR($E100/SUMIF('Scorecard'!$A$2:$A$101,$A100,'Scorecard'!$E$2:$E$101)*100,0))</f>
        <v/>
      </c>
      <c r="L100" s="63">
        <f>IF($A100="","",IF($E100&gt;=50,"Excellent",IF($E100&gt;=25,"Good","Developing")))</f>
        <v/>
      </c>
      <c r="M100" s="72">
        <f>IF($A100="","",IFERROR(($I100*4+$J100*6)/$E100*100,0))</f>
        <v/>
      </c>
    </row>
    <row r="101">
      <c r="A101" s="19" t="n"/>
      <c r="B101" s="73">
        <f>IF($A101="","",IFERROR(VLOOKUP($A101,'Scorecard'!$A$2:$M$101,3,FALSE),""))</f>
        <v/>
      </c>
      <c r="C101" s="73">
        <f>IF($A101="","",COUNTIF('Scorecard'!$A$2:$A$101,$A101))</f>
        <v/>
      </c>
      <c r="D101" s="73">
        <f>IF($A101="","",COUNTIF('Scorecard'!$A$2:$A$101,$A101))</f>
        <v/>
      </c>
      <c r="E101" s="73">
        <f>IF($A101="","",SUMIF('Scorecard'!$A$2:$A$101,$A101,'Scorecard'!$D$2:$D$101))</f>
        <v/>
      </c>
      <c r="F101" s="74">
        <f>IF($A101="","",IFERROR(AVERAGEIF('Scorecard'!$A$2:$A$101,$A101,'Scorecard'!$D$2:$D$101),0))</f>
        <v/>
      </c>
      <c r="G101" s="73">
        <f>IF($A101="","",IFERROR(VLOOKUP($A101,'Scorecard'!$A$2:$D$101,4,FALSE),0))</f>
        <v/>
      </c>
      <c r="H101" s="73">
        <f>IF($A101="","",SUMIF('Scorecard'!$N$2:$N$101,$A101,'Scorecard'!$S$2:$S$101))</f>
        <v/>
      </c>
      <c r="I101" s="73">
        <f>IF($A101="","",SUMIF('Scorecard'!$A$2:$A$101,$A101,'Scorecard'!$F$2:$F$101))</f>
        <v/>
      </c>
      <c r="J101" s="73">
        <f>IF($A101="","",SUMIF('Scorecard'!$A$2:$A$101,$A101,'Scorecard'!$G$2:$G$101))</f>
        <v/>
      </c>
      <c r="K101" s="75">
        <f>IF($A101="","",IFERROR($E101/SUMIF('Scorecard'!$A$2:$A$101,$A101,'Scorecard'!$E$2:$E$101)*100,0))</f>
        <v/>
      </c>
      <c r="L101" s="64">
        <f>IF($A101="","",IF($E101&gt;=50,"Excellent",IF($E101&gt;=25,"Good","Developing")))</f>
        <v/>
      </c>
      <c r="M101" s="75">
        <f>IF($A101="","",IFERROR(($I101*4+$J101*6)/$E101*100,0))</f>
        <v/>
      </c>
    </row>
  </sheetData>
  <autoFilter ref="A1:M101"/>
  <conditionalFormatting sqref="E2:E101">
    <cfRule type="expression" priority="1" dxfId="0">
      <formula>AND($A2&lt;&gt;"",$E2=MAX($E$2:$E$101))</formula>
    </cfRule>
  </conditionalFormatting>
  <conditionalFormatting sqref="L2:L101">
    <cfRule type="expression" priority="2" dxfId="0">
      <formula>$L2="Excellent"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zoomScale="80" zoomScaleNormal="8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.52" customWidth="1" min="1" max="1"/>
    <col width="95" customWidth="1" min="2" max="2"/>
  </cols>
  <sheetData>
    <row r="1" ht="28" customHeight="1">
      <c r="A1" s="51" t="inlineStr">
        <is>
          <t>Backyard Cricket Scorecard — Instructions</t>
        </is>
      </c>
    </row>
    <row r="2"/>
    <row r="3" ht="34" customHeight="1">
      <c r="A3" s="53" t="inlineStr">
        <is>
          <t>Getting started</t>
        </is>
      </c>
      <c r="B3" s="76" t="inlineStr">
        <is>
          <t>Use Match Summary to enter match details and review the selected match result. The match register on the right stores up to 100 backyard matches.</t>
        </is>
      </c>
    </row>
    <row r="4" ht="34" customHeight="1">
      <c r="A4" s="53" t="inlineStr">
        <is>
          <t>Input cells</t>
        </is>
      </c>
      <c r="B4" s="77" t="inlineStr">
        <is>
          <t>Enter or update scores only in pale-yellow input cells. Formula cells calculate automatically and should not be overwritten.</t>
        </is>
      </c>
    </row>
    <row r="5" ht="34" customHeight="1">
      <c r="A5" s="53" t="inlineStr">
        <is>
          <t>Batting</t>
        </is>
      </c>
      <c r="B5" s="76" t="inlineStr">
        <is>
          <t>Record runs, balls faced, fours, sixes and wickets lost consistently for each batter. Select how the player was dismissed where relevant.</t>
        </is>
      </c>
    </row>
    <row r="6" ht="34" customHeight="1">
      <c r="A6" s="53" t="inlineStr">
        <is>
          <t>Bowling</t>
        </is>
      </c>
      <c r="B6" s="77" t="inlineStr">
        <is>
          <t>Record overs, maidens, runs conceded, wickets, wides and no-balls consistently. Economy rate, legal balls and bowling impact calculate automatically.</t>
        </is>
      </c>
    </row>
    <row r="7" ht="34" customHeight="1">
      <c r="A7" s="53" t="inlineStr">
        <is>
          <t>Overs notation</t>
        </is>
      </c>
      <c r="B7" s="76" t="inlineStr">
        <is>
          <t>Use standard cricket notation for overs. For example, 4.2 means four overs and two balls, not four-point-two decimal overs.</t>
        </is>
      </c>
    </row>
    <row r="8" ht="34" customHeight="1">
      <c r="A8" s="53" t="inlineStr">
        <is>
          <t>Dates</t>
        </is>
      </c>
      <c r="B8" s="77" t="inlineStr">
        <is>
          <t>Use the Australian date format DD/MM/YYYY for match dates.</t>
        </is>
      </c>
    </row>
    <row r="9" ht="34" customHeight="1">
      <c r="A9" s="53" t="inlineStr">
        <is>
          <t>Match notes</t>
        </is>
      </c>
      <c r="B9" s="76" t="inlineStr">
        <is>
          <t>Optional match notes can include weather, ground conditions, house rules, fence catches and agreed backyard rules.</t>
        </is>
      </c>
    </row>
    <row r="10" ht="34" customHeight="1">
      <c r="A10" s="53" t="inlineStr">
        <is>
          <t>Player Statistics</t>
        </is>
      </c>
      <c r="B10" s="77" t="inlineStr">
        <is>
          <t>Player Statistics summarises batting and bowling figures from the prepared Scorecard range and includes charts for total runs and wickets.</t>
        </is>
      </c>
    </row>
    <row r="11" ht="34" customHeight="1">
      <c r="A11" s="53" t="inlineStr">
        <is>
          <t>Important</t>
        </is>
      </c>
      <c r="B11" s="76" t="inlineStr">
        <is>
          <t>This is an informal scorecard and is not a replacement for official competition scoring or Cricket Australia match records.</t>
        </is>
      </c>
    </row>
    <row r="12"/>
    <row r="13">
      <c r="A13" s="52" t="inlineStr">
        <is>
          <t>Workbook sheets</t>
        </is>
      </c>
      <c r="B13" s="52" t="inlineStr">
        <is>
          <t>Purpose</t>
        </is>
      </c>
    </row>
    <row r="14">
      <c r="A14" s="76" t="inlineStr">
        <is>
          <t>Match Summary</t>
        </is>
      </c>
      <c r="B14" s="76" t="inlineStr">
        <is>
          <t>Match details, concise calculations, recorded match register and charts.</t>
        </is>
      </c>
    </row>
    <row r="15">
      <c r="A15" s="77" t="inlineStr">
        <is>
          <t>Scorecard</t>
        </is>
      </c>
      <c r="B15" s="77" t="inlineStr">
        <is>
          <t>Main batting and bowling scoring table for one selected match.</t>
        </is>
      </c>
    </row>
    <row r="16">
      <c r="A16" s="76" t="inlineStr">
        <is>
          <t>Player Statistics</t>
        </is>
      </c>
      <c r="B16" s="76" t="inlineStr">
        <is>
          <t>Reusable player performance summary and visual comparisons.</t>
        </is>
      </c>
    </row>
    <row r="17">
      <c r="A17" s="77" t="inlineStr">
        <is>
          <t>Instructions</t>
        </is>
      </c>
      <c r="B17" s="77" t="inlineStr">
        <is>
          <t>Quick guide for entering informal backyard cricket scores.</t>
        </is>
      </c>
    </row>
  </sheetData>
  <mergeCells count="1">
    <mergeCell ref="A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2026-09-07T08:52:25Z</dcterms:created>
  <dcterms:modified xmlns:dcterms="http://purl.org/dc/terms/" xmlns:xsi="http://www.w3.org/2001/XMLSchema-instance" xsi:type="dcterms:W3CDTF">2026-09-07T08:52:25Z</dcterms:modified>
</cp:coreProperties>
</file>