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 Log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'Fuel Log'!$A$1:$W$101</definedName>
    <definedName name="_xlnm.Print_Area" localSheetId="0">'Fuel Log'!$A$1:$W$12</definedName>
    <definedName name="_xlnm.Print_Area" localSheetId="1">'Dashboard'!$A$1:$AA$40</definedName>
    <definedName name="_xlnm.Print_Area" localSheetId="2">'Instructions'!$A$1:$B$10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"/>
    <numFmt numFmtId="166" formatCode="$#,##0.00"/>
    <numFmt numFmtId="167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color rgb="0014532D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CFDF5"/>
      </patternFill>
    </fill>
    <fill>
      <patternFill patternType="solid">
        <fgColor rgb="00FFFFFF"/>
      </patternFill>
    </fill>
    <fill>
      <patternFill patternType="solid">
        <fgColor rgb="00006A4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vertical="center"/>
    </xf>
    <xf numFmtId="0" fontId="2" fillId="4" borderId="1" applyAlignment="1" pivotButton="0" quotePrefix="0" xfId="0">
      <alignment vertical="center" wrapText="1"/>
    </xf>
    <xf numFmtId="165" fontId="2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vertical="center"/>
    </xf>
    <xf numFmtId="0" fontId="3" fillId="5" borderId="1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/>
    </xf>
    <xf numFmtId="0" fontId="5" fillId="7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166" fontId="3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vertical="center"/>
    </xf>
    <xf numFmtId="1" fontId="3" fillId="5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 wrapText="1"/>
    </xf>
    <xf numFmtId="0" fontId="2" fillId="6" borderId="1" applyAlignment="1" pivotButton="0" quotePrefix="0" xfId="0">
      <alignment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166" fontId="3" fillId="5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 shrinkToFit="1"/>
    </xf>
    <xf numFmtId="3" fontId="2" fillId="4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10" fontId="3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 wrapText="1"/>
    </xf>
    <xf numFmtId="10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Fuel Cost incl. GST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'Dashboard'!I15</f>
            </strRef>
          </tx>
          <spPr>
            <a:ln xmlns:a="http://schemas.openxmlformats.org/drawingml/2006/main" w="26000">
              <a:solidFill>
                <a:srgbClr val="006A4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'Dashboard'!$E$16:$E$24</f>
            </numRef>
          </cat>
          <val>
            <numRef>
              <f>'Dashboard'!$I$16:$I$24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AUD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Litres Purchased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'Dashboard'!H15</f>
            </strRef>
          </tx>
          <spPr>
            <a:solidFill xmlns:a="http://schemas.openxmlformats.org/drawingml/2006/main">
              <a:srgbClr val="006A4E"/>
            </a:solidFill>
            <a:ln xmlns:a="http://schemas.openxmlformats.org/drawingml/2006/main">
              <a:prstDash val="solid"/>
            </a:ln>
          </spPr>
          <cat>
            <numRef>
              <f>'Dashboard'!$E$16:$E$24</f>
            </numRef>
          </cat>
          <val>
            <numRef>
              <f>'Dashboard'!$H$16:$H$24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Litres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Fuel Cost by Fuel Type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'Dashboard'!M15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'Dashboard'!$L$16:$L$19</f>
            </numRef>
          </cat>
          <val>
            <numRef>
              <f>'Dashboard'!$M$16:$M$19</f>
            </numRef>
          </val>
        </ser>
        <dLbls>
          <showPercent val="1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18</col>
      <colOff>0</colOff>
      <row>21</row>
      <rowOff>0</rowOff>
    </from>
    <ext cx="396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9" customWidth="1" min="3" max="3"/>
    <col width="20" customWidth="1" min="4" max="4"/>
    <col width="15" customWidth="1" min="5" max="5"/>
    <col width="22" customWidth="1" min="6" max="6"/>
    <col width="22" customWidth="1" min="7" max="7"/>
    <col width="15" customWidth="1" min="8" max="8"/>
    <col width="25" customWidth="1" min="9" max="9"/>
    <col width="18" customWidth="1" min="10" max="10"/>
    <col width="18" customWidth="1" min="11" max="11"/>
    <col width="18" customWidth="1" min="12" max="12"/>
    <col width="17" customWidth="1" min="13" max="13"/>
    <col width="27.18" customWidth="1" min="14" max="14"/>
    <col width="23.28" customWidth="1" min="15" max="15"/>
    <col width="16" customWidth="1" min="16" max="16"/>
    <col width="16" customWidth="1" min="17" max="17"/>
    <col width="21" customWidth="1" min="18" max="18"/>
    <col width="23" customWidth="1" min="19" max="19"/>
    <col width="17" customWidth="1" min="20" max="20"/>
    <col width="22" customWidth="1" min="21" max="21"/>
    <col width="34" customWidth="1" min="22" max="22"/>
    <col width="26.4" customWidth="1" min="23" max="23"/>
  </cols>
  <sheetData>
    <row r="1" ht="34" customHeight="1">
      <c r="A1" s="33" t="inlineStr">
        <is>
          <t>Log ID</t>
        </is>
      </c>
      <c r="B1" s="33" t="inlineStr">
        <is>
          <t>Date</t>
        </is>
      </c>
      <c r="C1" s="33" t="inlineStr">
        <is>
          <t>Vessel</t>
        </is>
      </c>
      <c r="D1" s="33" t="inlineStr">
        <is>
          <t>Registration / HIN</t>
        </is>
      </c>
      <c r="E1" s="33" t="inlineStr">
        <is>
          <t>Trip / Purpose</t>
        </is>
      </c>
      <c r="F1" s="33" t="inlineStr">
        <is>
          <t>Departure Location</t>
        </is>
      </c>
      <c r="G1" s="33" t="inlineStr">
        <is>
          <t>Arrival Location</t>
        </is>
      </c>
      <c r="H1" s="33" t="inlineStr">
        <is>
          <t>Fuel Type</t>
        </is>
      </c>
      <c r="I1" s="33" t="inlineStr">
        <is>
          <t>Supplier / Marina</t>
        </is>
      </c>
      <c r="J1" s="33" t="inlineStr">
        <is>
          <t>Engine Hours Start</t>
        </is>
      </c>
      <c r="K1" s="33" t="inlineStr">
        <is>
          <t>Engine Hours End</t>
        </is>
      </c>
      <c r="L1" s="33" t="inlineStr">
        <is>
          <t>Engine Hours Used</t>
        </is>
      </c>
      <c r="M1" s="33" t="inlineStr">
        <is>
          <t>Litres Purchased</t>
        </is>
      </c>
      <c r="N1" s="33" t="inlineStr">
        <is>
          <t>Price per Litre (AUD incl. GST)</t>
        </is>
      </c>
      <c r="O1" s="33" t="inlineStr">
        <is>
          <t>Total Cost (AUD incl. GST)</t>
        </is>
      </c>
      <c r="P1" s="33" t="inlineStr">
        <is>
          <t>GST Component</t>
        </is>
      </c>
      <c r="Q1" s="33" t="inlineStr">
        <is>
          <t>Cost ex GST</t>
        </is>
      </c>
      <c r="R1" s="33" t="inlineStr">
        <is>
          <t>Litres per Engine Hour</t>
        </is>
      </c>
      <c r="S1" s="33" t="inlineStr">
        <is>
          <t>Fuel Cost per Engine Hour</t>
        </is>
      </c>
      <c r="T1" s="33" t="inlineStr">
        <is>
          <t>Payment Method</t>
        </is>
      </c>
      <c r="U1" s="33" t="inlineStr">
        <is>
          <t>Receipt / Invoice No.</t>
        </is>
      </c>
      <c r="V1" s="33" t="inlineStr">
        <is>
          <t>Notes</t>
        </is>
      </c>
      <c r="W1" s="33" t="inlineStr">
        <is>
          <t>Standard Fuel Type (Reference)</t>
        </is>
      </c>
    </row>
    <row r="2" ht="26" customHeight="1">
      <c r="A2" s="2" t="inlineStr">
        <is>
          <t>FL-2026-001</t>
        </is>
      </c>
      <c r="B2" s="22" t="n">
        <v>46030</v>
      </c>
      <c r="C2" s="4" t="inlineStr">
        <is>
          <t>Sea Breeze</t>
        </is>
      </c>
      <c r="D2" s="4" t="inlineStr">
        <is>
          <t>NSW AB12</t>
        </is>
      </c>
      <c r="E2" s="5" t="inlineStr">
        <is>
          <t>Charter</t>
        </is>
      </c>
      <c r="F2" s="5" t="inlineStr">
        <is>
          <t>Sydney Harbour</t>
        </is>
      </c>
      <c r="G2" s="5" t="inlineStr">
        <is>
          <t>Broken Bay</t>
        </is>
      </c>
      <c r="H2" s="4" t="inlineStr">
        <is>
          <t>Diesel</t>
        </is>
      </c>
      <c r="I2" s="5" t="inlineStr">
        <is>
          <t>Sydney Harbour Marina</t>
        </is>
      </c>
      <c r="J2" s="34" t="n">
        <v>1240.5</v>
      </c>
      <c r="K2" s="34" t="n">
        <v>1246</v>
      </c>
      <c r="L2" s="35">
        <f>IF(OR(J2="",K2=""),"",K2-J2)</f>
        <v/>
      </c>
      <c r="M2" s="23" t="n">
        <v>180</v>
      </c>
      <c r="N2" s="25" t="n">
        <v>2.12</v>
      </c>
      <c r="O2" s="26">
        <f>IF(OR(M2="",N2=""),"",M2*N2)</f>
        <v/>
      </c>
      <c r="P2" s="26">
        <f>IF(O2="","",O2/11)</f>
        <v/>
      </c>
      <c r="Q2" s="26">
        <f>IF(O2="","",O2-P2)</f>
        <v/>
      </c>
      <c r="R2" s="24">
        <f>IFERROR(M2/L2,"")</f>
        <v/>
      </c>
      <c r="S2" s="26">
        <f>IFERROR(O2/L2,"")</f>
        <v/>
      </c>
      <c r="T2" s="4" t="inlineStr">
        <is>
          <t>Card</t>
        </is>
      </c>
      <c r="U2" s="4" t="inlineStr">
        <is>
          <t>SHM-260108-84</t>
        </is>
      </c>
      <c r="V2" s="5" t="inlineStr">
        <is>
          <t>Jack operated a charter run with a full passenger load.</t>
        </is>
      </c>
      <c r="W2" s="10">
        <f>IF(C2="","",IFERROR(VLOOKUP(C2,'Dashboard'!$A$16:$C$18,2,FALSE),"Check vessel"))</f>
        <v/>
      </c>
    </row>
    <row r="3" ht="26" customHeight="1">
      <c r="A3" s="2" t="inlineStr">
        <is>
          <t>FL-2026-002</t>
        </is>
      </c>
      <c r="B3" s="22" t="n">
        <v>46048</v>
      </c>
      <c r="C3" s="4" t="inlineStr">
        <is>
          <t>Coral Runner</t>
        </is>
      </c>
      <c r="D3" s="4" t="inlineStr">
        <is>
          <t>QLD 4821Q</t>
        </is>
      </c>
      <c r="E3" s="5" t="inlineStr">
        <is>
          <t>Fishing</t>
        </is>
      </c>
      <c r="F3" s="5" t="inlineStr">
        <is>
          <t>Brisbane River</t>
        </is>
      </c>
      <c r="G3" s="5" t="inlineStr">
        <is>
          <t>Moreton Bay</t>
        </is>
      </c>
      <c r="H3" s="4" t="inlineStr">
        <is>
          <t>Premium 95</t>
        </is>
      </c>
      <c r="I3" s="5" t="inlineStr">
        <is>
          <t>Rivergate Marina</t>
        </is>
      </c>
      <c r="J3" s="34" t="n">
        <v>712</v>
      </c>
      <c r="K3" s="34" t="n">
        <v>715.2</v>
      </c>
      <c r="L3" s="35">
        <f>IF(OR(J3="",K3=""),"",K3-J3)</f>
        <v/>
      </c>
      <c r="M3" s="23" t="n">
        <v>75</v>
      </c>
      <c r="N3" s="25" t="n">
        <v>2.05</v>
      </c>
      <c r="O3" s="26">
        <f>IF(OR(M3="",N3=""),"",M3*N3)</f>
        <v/>
      </c>
      <c r="P3" s="26">
        <f>IF(O3="","",O3/11)</f>
        <v/>
      </c>
      <c r="Q3" s="26">
        <f>IF(O3="","",O3-P3)</f>
        <v/>
      </c>
      <c r="R3" s="24">
        <f>IFERROR(M3/L3,"")</f>
        <v/>
      </c>
      <c r="S3" s="26">
        <f>IFERROR(O3/L3,"")</f>
        <v/>
      </c>
      <c r="T3" s="4" t="inlineStr">
        <is>
          <t>Fuel Card</t>
        </is>
      </c>
      <c r="U3" s="4" t="inlineStr">
        <is>
          <t>RGM-260126-19</t>
        </is>
      </c>
      <c r="V3" s="5" t="inlineStr">
        <is>
          <t>Olivia recorded a morning fishing trip in calm conditions.</t>
        </is>
      </c>
      <c r="W3" s="10">
        <f>IF(C3="","",IFERROR(VLOOKUP(C3,'Dashboard'!$A$16:$C$18,2,FALSE),"Check vessel"))</f>
        <v/>
      </c>
    </row>
    <row r="4" ht="26" customHeight="1">
      <c r="A4" s="2" t="inlineStr">
        <is>
          <t>FL-2026-003</t>
        </is>
      </c>
      <c r="B4" s="22" t="n">
        <v>46067</v>
      </c>
      <c r="C4" s="4" t="inlineStr">
        <is>
          <t>Southern Star</t>
        </is>
      </c>
      <c r="D4" s="4" t="inlineStr">
        <is>
          <t>WA 7364</t>
        </is>
      </c>
      <c r="E4" s="5" t="inlineStr">
        <is>
          <t>Fishing</t>
        </is>
      </c>
      <c r="F4" s="5" t="inlineStr">
        <is>
          <t>Fremantle</t>
        </is>
      </c>
      <c r="G4" s="5" t="inlineStr">
        <is>
          <t>Rottnest Island</t>
        </is>
      </c>
      <c r="H4" s="4" t="inlineStr">
        <is>
          <t>Diesel</t>
        </is>
      </c>
      <c r="I4" s="5" t="inlineStr">
        <is>
          <t>Fremantle Sailing Club</t>
        </is>
      </c>
      <c r="J4" s="34" t="n">
        <v>3210</v>
      </c>
      <c r="K4" s="34" t="n">
        <v>3217.5</v>
      </c>
      <c r="L4" s="35">
        <f>IF(OR(J4="",K4=""),"",K4-J4)</f>
        <v/>
      </c>
      <c r="M4" s="23" t="n">
        <v>220</v>
      </c>
      <c r="N4" s="25" t="n">
        <v>2.24</v>
      </c>
      <c r="O4" s="26">
        <f>IF(OR(M4="",N4=""),"",M4*N4)</f>
        <v/>
      </c>
      <c r="P4" s="26">
        <f>IF(O4="","",O4/11)</f>
        <v/>
      </c>
      <c r="Q4" s="26">
        <f>IF(O4="","",O4-P4)</f>
        <v/>
      </c>
      <c r="R4" s="24">
        <f>IFERROR(M4/L4,"")</f>
        <v/>
      </c>
      <c r="S4" s="26">
        <f>IFERROR(O4/L4,"")</f>
        <v/>
      </c>
      <c r="T4" s="4" t="inlineStr">
        <is>
          <t>Account</t>
        </is>
      </c>
      <c r="U4" s="4" t="inlineStr">
        <is>
          <t>FSC-260214-55</t>
        </is>
      </c>
      <c r="V4" s="5" t="inlineStr">
        <is>
          <t>Liam completed an offshore fishing trip with rougher seas.</t>
        </is>
      </c>
      <c r="W4" s="10">
        <f>IF(C4="","",IFERROR(VLOOKUP(C4,'Dashboard'!$A$16:$C$18,2,FALSE),"Check vessel"))</f>
        <v/>
      </c>
    </row>
    <row r="5" ht="26" customHeight="1">
      <c r="A5" s="2" t="inlineStr">
        <is>
          <t>FL-2026-004</t>
        </is>
      </c>
      <c r="B5" s="22" t="n">
        <v>46091</v>
      </c>
      <c r="C5" s="4" t="inlineStr">
        <is>
          <t>Coral Runner</t>
        </is>
      </c>
      <c r="D5" s="4" t="inlineStr">
        <is>
          <t>QLD 4821Q</t>
        </is>
      </c>
      <c r="E5" s="5" t="inlineStr">
        <is>
          <t>Cruising</t>
        </is>
      </c>
      <c r="F5" s="5" t="inlineStr">
        <is>
          <t>Glenelg</t>
        </is>
      </c>
      <c r="G5" s="5" t="inlineStr">
        <is>
          <t>Port Adelaide</t>
        </is>
      </c>
      <c r="H5" s="4" t="inlineStr">
        <is>
          <t>Premium 95</t>
        </is>
      </c>
      <c r="I5" s="5" t="inlineStr">
        <is>
          <t>Glenelg Marina</t>
        </is>
      </c>
      <c r="J5" s="34" t="n">
        <v>810.3</v>
      </c>
      <c r="K5" s="34" t="n">
        <v>812.6</v>
      </c>
      <c r="L5" s="35">
        <f>IF(OR(J5="",K5=""),"",K5-J5)</f>
        <v/>
      </c>
      <c r="M5" s="23" t="n">
        <v>55</v>
      </c>
      <c r="N5" s="25" t="n">
        <v>1.95</v>
      </c>
      <c r="O5" s="26">
        <f>IF(OR(M5="",N5=""),"",M5*N5)</f>
        <v/>
      </c>
      <c r="P5" s="26">
        <f>IF(O5="","",O5/11)</f>
        <v/>
      </c>
      <c r="Q5" s="26">
        <f>IF(O5="","",O5-P5)</f>
        <v/>
      </c>
      <c r="R5" s="24">
        <f>IFERROR(M5/L5,"")</f>
        <v/>
      </c>
      <c r="S5" s="26">
        <f>IFERROR(O5/L5,"")</f>
        <v/>
      </c>
      <c r="T5" s="4" t="inlineStr">
        <is>
          <t>Card</t>
        </is>
      </c>
      <c r="U5" s="4" t="inlineStr">
        <is>
          <t>GLM-260310-31</t>
        </is>
      </c>
      <c r="V5" s="5" t="inlineStr">
        <is>
          <t>Charlotte logged a coastal cruising outing.</t>
        </is>
      </c>
      <c r="W5" s="10">
        <f>IF(C5="","",IFERROR(VLOOKUP(C5,'Dashboard'!$A$16:$C$18,2,FALSE),"Check vessel"))</f>
        <v/>
      </c>
    </row>
    <row r="6" ht="26" customHeight="1">
      <c r="A6" s="2" t="inlineStr">
        <is>
          <t>FL-2026-005</t>
        </is>
      </c>
      <c r="B6" s="22" t="n">
        <v>46141</v>
      </c>
      <c r="C6" s="4" t="inlineStr">
        <is>
          <t>Sea Breeze</t>
        </is>
      </c>
      <c r="D6" s="4" t="inlineStr">
        <is>
          <t>NSW AB12</t>
        </is>
      </c>
      <c r="E6" s="5" t="inlineStr">
        <is>
          <t>Charter</t>
        </is>
      </c>
      <c r="F6" s="5" t="inlineStr">
        <is>
          <t>Hobart</t>
        </is>
      </c>
      <c r="G6" s="5" t="inlineStr">
        <is>
          <t>D'Entrecasteaux Channel</t>
        </is>
      </c>
      <c r="H6" s="4" t="inlineStr">
        <is>
          <t>Diesel</t>
        </is>
      </c>
      <c r="I6" s="5" t="inlineStr">
        <is>
          <t>Constitution Dock Marina</t>
        </is>
      </c>
      <c r="J6" s="34" t="n">
        <v>1252</v>
      </c>
      <c r="K6" s="34" t="n">
        <v>1258.2</v>
      </c>
      <c r="L6" s="35">
        <f>IF(OR(J6="",K6=""),"",K6-J6)</f>
        <v/>
      </c>
      <c r="M6" s="23" t="n">
        <v>190</v>
      </c>
      <c r="N6" s="25" t="n">
        <v>2.31</v>
      </c>
      <c r="O6" s="26">
        <f>IF(OR(M6="",N6=""),"",M6*N6)</f>
        <v/>
      </c>
      <c r="P6" s="26">
        <f>IF(O6="","",O6/11)</f>
        <v/>
      </c>
      <c r="Q6" s="26">
        <f>IF(O6="","",O6-P6)</f>
        <v/>
      </c>
      <c r="R6" s="24">
        <f>IFERROR(M6/L6,"")</f>
        <v/>
      </c>
      <c r="S6" s="26">
        <f>IFERROR(O6/L6,"")</f>
        <v/>
      </c>
      <c r="T6" s="4" t="inlineStr">
        <is>
          <t>Fuel Card</t>
        </is>
      </c>
      <c r="U6" s="4" t="inlineStr">
        <is>
          <t>CDM-260429-72</t>
        </is>
      </c>
      <c r="V6" s="5" t="inlineStr">
        <is>
          <t>Noah completed a Tasmanian sightseeing charter.</t>
        </is>
      </c>
      <c r="W6" s="10">
        <f>IF(C6="","",IFERROR(VLOOKUP(C6,'Dashboard'!$A$16:$C$18,2,FALSE),"Check vessel"))</f>
        <v/>
      </c>
    </row>
    <row r="7" ht="26" customHeight="1">
      <c r="A7" s="2" t="inlineStr">
        <is>
          <t>FL-2026-006</t>
        </is>
      </c>
      <c r="B7" s="22" t="n">
        <v>46190</v>
      </c>
      <c r="C7" s="4" t="inlineStr">
        <is>
          <t>Southern Star</t>
        </is>
      </c>
      <c r="D7" s="4" t="inlineStr">
        <is>
          <t>WA 7364</t>
        </is>
      </c>
      <c r="E7" s="5" t="inlineStr">
        <is>
          <t>Fishing</t>
        </is>
      </c>
      <c r="F7" s="5" t="inlineStr">
        <is>
          <t>Newcastle</t>
        </is>
      </c>
      <c r="G7" s="5" t="inlineStr">
        <is>
          <t>Port Stephens</t>
        </is>
      </c>
      <c r="H7" s="4" t="inlineStr">
        <is>
          <t>Diesel</t>
        </is>
      </c>
      <c r="I7" s="5" t="inlineStr">
        <is>
          <t>Newcastle Cruising Yacht Club</t>
        </is>
      </c>
      <c r="J7" s="34" t="n">
        <v>3220</v>
      </c>
      <c r="K7" s="34" t="n">
        <v>3224</v>
      </c>
      <c r="L7" s="35">
        <f>IF(OR(J7="",K7=""),"",K7-J7)</f>
        <v/>
      </c>
      <c r="M7" s="23" t="n">
        <v>130</v>
      </c>
      <c r="N7" s="25" t="n">
        <v>2.18</v>
      </c>
      <c r="O7" s="26">
        <f>IF(OR(M7="",N7=""),"",M7*N7)</f>
        <v/>
      </c>
      <c r="P7" s="26">
        <f>IF(O7="","",O7/11)</f>
        <v/>
      </c>
      <c r="Q7" s="26">
        <f>IF(O7="","",O7-P7)</f>
        <v/>
      </c>
      <c r="R7" s="24">
        <f>IFERROR(M7/L7,"")</f>
        <v/>
      </c>
      <c r="S7" s="26">
        <f>IFERROR(O7/L7,"")</f>
        <v/>
      </c>
      <c r="T7" s="4" t="inlineStr">
        <is>
          <t>Account</t>
        </is>
      </c>
      <c r="U7" s="4" t="inlineStr">
        <is>
          <t>NCYC-260617-43</t>
        </is>
      </c>
      <c r="V7" s="5" t="inlineStr">
        <is>
          <t>Mia recorded the delivery and fishing preparation run.</t>
        </is>
      </c>
      <c r="W7" s="10">
        <f>IF(C7="","",IFERROR(VLOOKUP(C7,'Dashboard'!$A$16:$C$18,2,FALSE),"Check vessel"))</f>
        <v/>
      </c>
    </row>
    <row r="8" ht="26" customHeight="1">
      <c r="A8" s="2" t="inlineStr">
        <is>
          <t>FL-2026-007</t>
        </is>
      </c>
      <c r="B8" s="22" t="n">
        <v>46212</v>
      </c>
      <c r="C8" s="4" t="inlineStr">
        <is>
          <t>Coral Runner</t>
        </is>
      </c>
      <c r="D8" s="4" t="inlineStr">
        <is>
          <t>QLD 4821Q</t>
        </is>
      </c>
      <c r="E8" s="5" t="inlineStr">
        <is>
          <t>Cruising</t>
        </is>
      </c>
      <c r="F8" s="5" t="inlineStr">
        <is>
          <t>Gold Coast</t>
        </is>
      </c>
      <c r="G8" s="5" t="inlineStr">
        <is>
          <t>South Stradbroke Island</t>
        </is>
      </c>
      <c r="H8" s="4" t="inlineStr">
        <is>
          <t>Premium 95</t>
        </is>
      </c>
      <c r="I8" s="5" t="inlineStr">
        <is>
          <t>Southport Yacht Club</t>
        </is>
      </c>
      <c r="J8" s="34" t="n">
        <v>820</v>
      </c>
      <c r="K8" s="34" t="n">
        <v>821.5</v>
      </c>
      <c r="L8" s="35">
        <f>IF(OR(J8="",K8=""),"",K8-J8)</f>
        <v/>
      </c>
      <c r="M8" s="23" t="n">
        <v>45</v>
      </c>
      <c r="N8" s="25" t="n">
        <v>2.08</v>
      </c>
      <c r="O8" s="26">
        <f>IF(OR(M8="",N8=""),"",M8*N8)</f>
        <v/>
      </c>
      <c r="P8" s="26">
        <f>IF(O8="","",O8/11)</f>
        <v/>
      </c>
      <c r="Q8" s="26">
        <f>IF(O8="","",O8-P8)</f>
        <v/>
      </c>
      <c r="R8" s="24">
        <f>IFERROR(M8/L8,"")</f>
        <v/>
      </c>
      <c r="S8" s="26">
        <f>IFERROR(O8/L8,"")</f>
        <v/>
      </c>
      <c r="T8" s="4" t="inlineStr">
        <is>
          <t>Cash</t>
        </is>
      </c>
      <c r="U8" s="4" t="inlineStr">
        <is>
          <t>SYC-260709-16</t>
        </is>
      </c>
      <c r="V8" s="5" t="inlineStr">
        <is>
          <t>Ethan noted a short family cruise from the Gold Coast.</t>
        </is>
      </c>
      <c r="W8" s="10">
        <f>IF(C8="","",IFERROR(VLOOKUP(C8,'Dashboard'!$A$16:$C$18,2,FALSE),"Check vessel"))</f>
        <v/>
      </c>
    </row>
    <row r="9" ht="26" customHeight="1">
      <c r="A9" s="2" t="inlineStr">
        <is>
          <t>FL-2026-008</t>
        </is>
      </c>
      <c r="B9" s="22" t="n">
        <v>46256</v>
      </c>
      <c r="C9" s="4" t="inlineStr">
        <is>
          <t>Sea Breeze</t>
        </is>
      </c>
      <c r="D9" s="4" t="inlineStr">
        <is>
          <t>NSW AB12</t>
        </is>
      </c>
      <c r="E9" s="5" t="inlineStr">
        <is>
          <t>Transport</t>
        </is>
      </c>
      <c r="F9" s="5" t="inlineStr">
        <is>
          <t>St Kilda</t>
        </is>
      </c>
      <c r="G9" s="5" t="inlineStr">
        <is>
          <t>Williamstown</t>
        </is>
      </c>
      <c r="H9" s="4" t="inlineStr">
        <is>
          <t>Diesel</t>
        </is>
      </c>
      <c r="I9" s="5" t="inlineStr">
        <is>
          <t>St Kilda Marina</t>
        </is>
      </c>
      <c r="J9" s="34" t="n">
        <v>1265</v>
      </c>
      <c r="K9" s="34" t="n">
        <v>1271.8</v>
      </c>
      <c r="L9" s="35">
        <f>IF(OR(J9="",K9=""),"",K9-J9)</f>
        <v/>
      </c>
      <c r="M9" s="23" t="n">
        <v>205</v>
      </c>
      <c r="N9" s="25" t="n">
        <v>2.34</v>
      </c>
      <c r="O9" s="26">
        <f>IF(OR(M9="",N9=""),"",M9*N9)</f>
        <v/>
      </c>
      <c r="P9" s="26">
        <f>IF(O9="","",O9/11)</f>
        <v/>
      </c>
      <c r="Q9" s="26">
        <f>IF(O9="","",O9-P9)</f>
        <v/>
      </c>
      <c r="R9" s="24">
        <f>IFERROR(M9/L9,"")</f>
        <v/>
      </c>
      <c r="S9" s="26">
        <f>IFERROR(O9/L9,"")</f>
        <v/>
      </c>
      <c r="T9" s="4" t="inlineStr">
        <is>
          <t>Fuel Card</t>
        </is>
      </c>
      <c r="U9" s="4" t="inlineStr">
        <is>
          <t>SKM-260822-67</t>
        </is>
      </c>
      <c r="V9" s="5" t="inlineStr">
        <is>
          <t>Ruby completed a commercial transport leg across Port Phillip.</t>
        </is>
      </c>
      <c r="W9" s="10">
        <f>IF(C9="","",IFERROR(VLOOKUP(C9,'Dashboard'!$A$16:$C$18,2,FALSE),"Check vessel"))</f>
        <v/>
      </c>
    </row>
    <row r="10" ht="26" customHeight="1">
      <c r="A10" s="2" t="inlineStr">
        <is>
          <t>FL-2026-009</t>
        </is>
      </c>
      <c r="B10" s="22" t="n">
        <v>46279</v>
      </c>
      <c r="C10" s="4" t="inlineStr">
        <is>
          <t>Southern Star</t>
        </is>
      </c>
      <c r="D10" s="4" t="inlineStr">
        <is>
          <t>WA 7364</t>
        </is>
      </c>
      <c r="E10" s="5" t="inlineStr">
        <is>
          <t>Maintenance</t>
        </is>
      </c>
      <c r="F10" s="5" t="inlineStr">
        <is>
          <t>Sydney Harbour</t>
        </is>
      </c>
      <c r="G10" s="5" t="inlineStr">
        <is>
          <t>Rozelle Bay</t>
        </is>
      </c>
      <c r="H10" s="4" t="inlineStr">
        <is>
          <t>Diesel</t>
        </is>
      </c>
      <c r="I10" s="5" t="inlineStr">
        <is>
          <t>Rozelle Bay Marina</t>
        </is>
      </c>
      <c r="J10" s="34" t="n">
        <v>3230.5</v>
      </c>
      <c r="K10" s="34" t="n">
        <v>3238.5</v>
      </c>
      <c r="L10" s="35">
        <f>IF(OR(J10="",K10=""),"",K10-J10)</f>
        <v/>
      </c>
      <c r="M10" s="23" t="n">
        <v>210</v>
      </c>
      <c r="N10" s="25" t="n">
        <v>2.27</v>
      </c>
      <c r="O10" s="26">
        <f>IF(OR(M10="",N10=""),"",M10*N10)</f>
        <v/>
      </c>
      <c r="P10" s="26">
        <f>IF(O10="","",O10/11)</f>
        <v/>
      </c>
      <c r="Q10" s="26">
        <f>IF(O10="","",O10-P10)</f>
        <v/>
      </c>
      <c r="R10" s="24">
        <f>IFERROR(M10/L10,"")</f>
        <v/>
      </c>
      <c r="S10" s="26">
        <f>IFERROR(O10/L10,"")</f>
        <v/>
      </c>
      <c r="T10" s="4" t="inlineStr">
        <is>
          <t>Card</t>
        </is>
      </c>
      <c r="U10" s="4" t="inlineStr"/>
      <c r="V10" s="5" t="inlineStr">
        <is>
          <t>Cooper completed sea trials following scheduled maintenance.</t>
        </is>
      </c>
      <c r="W10" s="10">
        <f>IF(C10="","",IFERROR(VLOOKUP(C10,'Dashboard'!$A$16:$C$18,2,FALSE),"Check vessel"))</f>
        <v/>
      </c>
    </row>
    <row r="11" ht="26" customHeight="1">
      <c r="A11" s="2" t="n"/>
      <c r="B11" s="22" t="n"/>
      <c r="C11" s="4" t="n"/>
      <c r="D11" s="4" t="n"/>
      <c r="E11" s="5" t="n"/>
      <c r="F11" s="5" t="n"/>
      <c r="G11" s="5" t="n"/>
      <c r="H11" s="4" t="n"/>
      <c r="I11" s="5" t="n"/>
      <c r="J11" s="23" t="n"/>
      <c r="K11" s="23" t="n"/>
      <c r="L11" s="35">
        <f>IF(OR(J11="",K11=""),"",K11-J11)</f>
        <v/>
      </c>
      <c r="M11" s="23" t="n"/>
      <c r="N11" s="25" t="n"/>
      <c r="O11" s="26">
        <f>IF(OR(M11="",N11=""),"",M11*N11)</f>
        <v/>
      </c>
      <c r="P11" s="26">
        <f>IF(O11="","",O11/11)</f>
        <v/>
      </c>
      <c r="Q11" s="26">
        <f>IF(O11="","",O11-P11)</f>
        <v/>
      </c>
      <c r="R11" s="24">
        <f>IFERROR(M11/L11,"")</f>
        <v/>
      </c>
      <c r="S11" s="26">
        <f>IFERROR(O11/L11,"")</f>
        <v/>
      </c>
      <c r="T11" s="4" t="n"/>
      <c r="U11" s="4" t="n"/>
      <c r="V11" s="5" t="n"/>
      <c r="W11" s="10">
        <f>IF(C11="","",IFERROR(VLOOKUP(C11,'Dashboard'!$A$16:$C$18,2,FALSE),"Check vessel"))</f>
        <v/>
      </c>
    </row>
    <row r="12" ht="26" customHeight="1">
      <c r="A12" s="2" t="n"/>
      <c r="B12" s="22" t="n"/>
      <c r="C12" s="4" t="n"/>
      <c r="D12" s="4" t="n"/>
      <c r="E12" s="5" t="n"/>
      <c r="F12" s="5" t="n"/>
      <c r="G12" s="5" t="n"/>
      <c r="H12" s="4" t="n"/>
      <c r="I12" s="5" t="n"/>
      <c r="J12" s="23" t="n"/>
      <c r="K12" s="23" t="n"/>
      <c r="L12" s="35">
        <f>IF(OR(J12="",K12=""),"",K12-J12)</f>
        <v/>
      </c>
      <c r="M12" s="23" t="n"/>
      <c r="N12" s="25" t="n"/>
      <c r="O12" s="26">
        <f>IF(OR(M12="",N12=""),"",M12*N12)</f>
        <v/>
      </c>
      <c r="P12" s="26">
        <f>IF(O12="","",O12/11)</f>
        <v/>
      </c>
      <c r="Q12" s="26">
        <f>IF(O12="","",O12-P12)</f>
        <v/>
      </c>
      <c r="R12" s="24">
        <f>IFERROR(M12/L12,"")</f>
        <v/>
      </c>
      <c r="S12" s="26">
        <f>IFERROR(O12/L12,"")</f>
        <v/>
      </c>
      <c r="T12" s="4" t="n"/>
      <c r="U12" s="4" t="n"/>
      <c r="V12" s="5" t="n"/>
      <c r="W12" s="10">
        <f>IF(C12="","",IFERROR(VLOOKUP(C12,'Dashboard'!$A$16:$C$18,2,FALSE),"Check vessel"))</f>
        <v/>
      </c>
    </row>
    <row r="13" ht="26" customHeight="1">
      <c r="A13" s="2" t="n"/>
      <c r="B13" s="22" t="n"/>
      <c r="C13" s="4" t="n"/>
      <c r="D13" s="4" t="n"/>
      <c r="E13" s="5" t="n"/>
      <c r="F13" s="5" t="n"/>
      <c r="G13" s="5" t="n"/>
      <c r="H13" s="4" t="n"/>
      <c r="I13" s="5" t="n"/>
      <c r="J13" s="23" t="n"/>
      <c r="K13" s="23" t="n"/>
      <c r="L13" s="35">
        <f>IF(OR(J13="",K13=""),"",K13-J13)</f>
        <v/>
      </c>
      <c r="M13" s="23" t="n"/>
      <c r="N13" s="25" t="n"/>
      <c r="O13" s="26">
        <f>IF(OR(M13="",N13=""),"",M13*N13)</f>
        <v/>
      </c>
      <c r="P13" s="26">
        <f>IF(O13="","",O13/11)</f>
        <v/>
      </c>
      <c r="Q13" s="26">
        <f>IF(O13="","",O13-P13)</f>
        <v/>
      </c>
      <c r="R13" s="24">
        <f>IFERROR(M13/L13,"")</f>
        <v/>
      </c>
      <c r="S13" s="26">
        <f>IFERROR(O13/L13,"")</f>
        <v/>
      </c>
      <c r="T13" s="4" t="n"/>
      <c r="U13" s="4" t="n"/>
      <c r="V13" s="5" t="n"/>
      <c r="W13" s="10">
        <f>IF(C13="","",IFERROR(VLOOKUP(C13,'Dashboard'!$A$16:$C$18,2,FALSE),"Check vessel"))</f>
        <v/>
      </c>
    </row>
    <row r="14" ht="26" customHeight="1">
      <c r="A14" s="2" t="n"/>
      <c r="B14" s="22" t="n"/>
      <c r="C14" s="4" t="n"/>
      <c r="D14" s="4" t="n"/>
      <c r="E14" s="5" t="n"/>
      <c r="F14" s="5" t="n"/>
      <c r="G14" s="5" t="n"/>
      <c r="H14" s="4" t="n"/>
      <c r="I14" s="5" t="n"/>
      <c r="J14" s="23" t="n"/>
      <c r="K14" s="23" t="n"/>
      <c r="L14" s="35">
        <f>IF(OR(J14="",K14=""),"",K14-J14)</f>
        <v/>
      </c>
      <c r="M14" s="23" t="n"/>
      <c r="N14" s="25" t="n"/>
      <c r="O14" s="26">
        <f>IF(OR(M14="",N14=""),"",M14*N14)</f>
        <v/>
      </c>
      <c r="P14" s="26">
        <f>IF(O14="","",O14/11)</f>
        <v/>
      </c>
      <c r="Q14" s="26">
        <f>IF(O14="","",O14-P14)</f>
        <v/>
      </c>
      <c r="R14" s="24">
        <f>IFERROR(M14/L14,"")</f>
        <v/>
      </c>
      <c r="S14" s="26">
        <f>IFERROR(O14/L14,"")</f>
        <v/>
      </c>
      <c r="T14" s="4" t="n"/>
      <c r="U14" s="4" t="n"/>
      <c r="V14" s="5" t="n"/>
      <c r="W14" s="10">
        <f>IF(C14="","",IFERROR(VLOOKUP(C14,'Dashboard'!$A$16:$C$18,2,FALSE),"Check vessel"))</f>
        <v/>
      </c>
    </row>
    <row r="15" ht="26" customHeight="1">
      <c r="A15" s="2" t="n"/>
      <c r="B15" s="22" t="n"/>
      <c r="C15" s="4" t="n"/>
      <c r="D15" s="4" t="n"/>
      <c r="E15" s="5" t="n"/>
      <c r="F15" s="5" t="n"/>
      <c r="G15" s="5" t="n"/>
      <c r="H15" s="4" t="n"/>
      <c r="I15" s="5" t="n"/>
      <c r="J15" s="23" t="n"/>
      <c r="K15" s="23" t="n"/>
      <c r="L15" s="35">
        <f>IF(OR(J15="",K15=""),"",K15-J15)</f>
        <v/>
      </c>
      <c r="M15" s="23" t="n"/>
      <c r="N15" s="25" t="n"/>
      <c r="O15" s="26">
        <f>IF(OR(M15="",N15=""),"",M15*N15)</f>
        <v/>
      </c>
      <c r="P15" s="26">
        <f>IF(O15="","",O15/11)</f>
        <v/>
      </c>
      <c r="Q15" s="26">
        <f>IF(O15="","",O15-P15)</f>
        <v/>
      </c>
      <c r="R15" s="24">
        <f>IFERROR(M15/L15,"")</f>
        <v/>
      </c>
      <c r="S15" s="26">
        <f>IFERROR(O15/L15,"")</f>
        <v/>
      </c>
      <c r="T15" s="4" t="n"/>
      <c r="U15" s="4" t="n"/>
      <c r="V15" s="5" t="n"/>
      <c r="W15" s="10">
        <f>IF(C15="","",IFERROR(VLOOKUP(C15,'Dashboard'!$A$16:$C$18,2,FALSE),"Check vessel"))</f>
        <v/>
      </c>
    </row>
    <row r="16" ht="26" customHeight="1">
      <c r="A16" s="2" t="n"/>
      <c r="B16" s="22" t="n"/>
      <c r="C16" s="4" t="n"/>
      <c r="D16" s="4" t="n"/>
      <c r="E16" s="5" t="n"/>
      <c r="F16" s="5" t="n"/>
      <c r="G16" s="5" t="n"/>
      <c r="H16" s="4" t="n"/>
      <c r="I16" s="5" t="n"/>
      <c r="J16" s="23" t="n"/>
      <c r="K16" s="23" t="n"/>
      <c r="L16" s="35">
        <f>IF(OR(J16="",K16=""),"",K16-J16)</f>
        <v/>
      </c>
      <c r="M16" s="23" t="n"/>
      <c r="N16" s="25" t="n"/>
      <c r="O16" s="26">
        <f>IF(OR(M16="",N16=""),"",M16*N16)</f>
        <v/>
      </c>
      <c r="P16" s="26">
        <f>IF(O16="","",O16/11)</f>
        <v/>
      </c>
      <c r="Q16" s="26">
        <f>IF(O16="","",O16-P16)</f>
        <v/>
      </c>
      <c r="R16" s="24">
        <f>IFERROR(M16/L16,"")</f>
        <v/>
      </c>
      <c r="S16" s="26">
        <f>IFERROR(O16/L16,"")</f>
        <v/>
      </c>
      <c r="T16" s="4" t="n"/>
      <c r="U16" s="4" t="n"/>
      <c r="V16" s="5" t="n"/>
      <c r="W16" s="10">
        <f>IF(C16="","",IFERROR(VLOOKUP(C16,'Dashboard'!$A$16:$C$18,2,FALSE),"Check vessel"))</f>
        <v/>
      </c>
    </row>
    <row r="17" ht="26" customHeight="1">
      <c r="A17" s="2" t="n"/>
      <c r="B17" s="22" t="n"/>
      <c r="C17" s="4" t="n"/>
      <c r="D17" s="4" t="n"/>
      <c r="E17" s="5" t="n"/>
      <c r="F17" s="5" t="n"/>
      <c r="G17" s="5" t="n"/>
      <c r="H17" s="4" t="n"/>
      <c r="I17" s="5" t="n"/>
      <c r="J17" s="23" t="n"/>
      <c r="K17" s="23" t="n"/>
      <c r="L17" s="35">
        <f>IF(OR(J17="",K17=""),"",K17-J17)</f>
        <v/>
      </c>
      <c r="M17" s="23" t="n"/>
      <c r="N17" s="25" t="n"/>
      <c r="O17" s="26">
        <f>IF(OR(M17="",N17=""),"",M17*N17)</f>
        <v/>
      </c>
      <c r="P17" s="26">
        <f>IF(O17="","",O17/11)</f>
        <v/>
      </c>
      <c r="Q17" s="26">
        <f>IF(O17="","",O17-P17)</f>
        <v/>
      </c>
      <c r="R17" s="24">
        <f>IFERROR(M17/L17,"")</f>
        <v/>
      </c>
      <c r="S17" s="26">
        <f>IFERROR(O17/L17,"")</f>
        <v/>
      </c>
      <c r="T17" s="4" t="n"/>
      <c r="U17" s="4" t="n"/>
      <c r="V17" s="5" t="n"/>
      <c r="W17" s="10">
        <f>IF(C17="","",IFERROR(VLOOKUP(C17,'Dashboard'!$A$16:$C$18,2,FALSE),"Check vessel"))</f>
        <v/>
      </c>
    </row>
    <row r="18" ht="26" customHeight="1">
      <c r="A18" s="2" t="n"/>
      <c r="B18" s="22" t="n"/>
      <c r="C18" s="4" t="n"/>
      <c r="D18" s="4" t="n"/>
      <c r="E18" s="5" t="n"/>
      <c r="F18" s="5" t="n"/>
      <c r="G18" s="5" t="n"/>
      <c r="H18" s="4" t="n"/>
      <c r="I18" s="5" t="n"/>
      <c r="J18" s="23" t="n"/>
      <c r="K18" s="23" t="n"/>
      <c r="L18" s="35">
        <f>IF(OR(J18="",K18=""),"",K18-J18)</f>
        <v/>
      </c>
      <c r="M18" s="23" t="n"/>
      <c r="N18" s="25" t="n"/>
      <c r="O18" s="26">
        <f>IF(OR(M18="",N18=""),"",M18*N18)</f>
        <v/>
      </c>
      <c r="P18" s="26">
        <f>IF(O18="","",O18/11)</f>
        <v/>
      </c>
      <c r="Q18" s="26">
        <f>IF(O18="","",O18-P18)</f>
        <v/>
      </c>
      <c r="R18" s="24">
        <f>IFERROR(M18/L18,"")</f>
        <v/>
      </c>
      <c r="S18" s="26">
        <f>IFERROR(O18/L18,"")</f>
        <v/>
      </c>
      <c r="T18" s="4" t="n"/>
      <c r="U18" s="4" t="n"/>
      <c r="V18" s="5" t="n"/>
      <c r="W18" s="10">
        <f>IF(C18="","",IFERROR(VLOOKUP(C18,'Dashboard'!$A$16:$C$18,2,FALSE),"Check vessel"))</f>
        <v/>
      </c>
    </row>
    <row r="19" ht="26" customHeight="1">
      <c r="A19" s="2" t="n"/>
      <c r="B19" s="22" t="n"/>
      <c r="C19" s="4" t="n"/>
      <c r="D19" s="4" t="n"/>
      <c r="E19" s="5" t="n"/>
      <c r="F19" s="5" t="n"/>
      <c r="G19" s="5" t="n"/>
      <c r="H19" s="4" t="n"/>
      <c r="I19" s="5" t="n"/>
      <c r="J19" s="23" t="n"/>
      <c r="K19" s="23" t="n"/>
      <c r="L19" s="35">
        <f>IF(OR(J19="",K19=""),"",K19-J19)</f>
        <v/>
      </c>
      <c r="M19" s="23" t="n"/>
      <c r="N19" s="25" t="n"/>
      <c r="O19" s="26">
        <f>IF(OR(M19="",N19=""),"",M19*N19)</f>
        <v/>
      </c>
      <c r="P19" s="26">
        <f>IF(O19="","",O19/11)</f>
        <v/>
      </c>
      <c r="Q19" s="26">
        <f>IF(O19="","",O19-P19)</f>
        <v/>
      </c>
      <c r="R19" s="24">
        <f>IFERROR(M19/L19,"")</f>
        <v/>
      </c>
      <c r="S19" s="26">
        <f>IFERROR(O19/L19,"")</f>
        <v/>
      </c>
      <c r="T19" s="4" t="n"/>
      <c r="U19" s="4" t="n"/>
      <c r="V19" s="5" t="n"/>
      <c r="W19" s="10">
        <f>IF(C19="","",IFERROR(VLOOKUP(C19,'Dashboard'!$A$16:$C$18,2,FALSE),"Check vessel"))</f>
        <v/>
      </c>
    </row>
    <row r="20" ht="26" customHeight="1">
      <c r="A20" s="2" t="n"/>
      <c r="B20" s="22" t="n"/>
      <c r="C20" s="4" t="n"/>
      <c r="D20" s="4" t="n"/>
      <c r="E20" s="5" t="n"/>
      <c r="F20" s="5" t="n"/>
      <c r="G20" s="5" t="n"/>
      <c r="H20" s="4" t="n"/>
      <c r="I20" s="5" t="n"/>
      <c r="J20" s="23" t="n"/>
      <c r="K20" s="23" t="n"/>
      <c r="L20" s="35">
        <f>IF(OR(J20="",K20=""),"",K20-J20)</f>
        <v/>
      </c>
      <c r="M20" s="23" t="n"/>
      <c r="N20" s="25" t="n"/>
      <c r="O20" s="26">
        <f>IF(OR(M20="",N20=""),"",M20*N20)</f>
        <v/>
      </c>
      <c r="P20" s="26">
        <f>IF(O20="","",O20/11)</f>
        <v/>
      </c>
      <c r="Q20" s="26">
        <f>IF(O20="","",O20-P20)</f>
        <v/>
      </c>
      <c r="R20" s="24">
        <f>IFERROR(M20/L20,"")</f>
        <v/>
      </c>
      <c r="S20" s="26">
        <f>IFERROR(O20/L20,"")</f>
        <v/>
      </c>
      <c r="T20" s="4" t="n"/>
      <c r="U20" s="4" t="n"/>
      <c r="V20" s="5" t="n"/>
      <c r="W20" s="10">
        <f>IF(C20="","",IFERROR(VLOOKUP(C20,'Dashboard'!$A$16:$C$18,2,FALSE),"Check vessel"))</f>
        <v/>
      </c>
    </row>
    <row r="21" ht="26" customHeight="1">
      <c r="A21" s="2" t="n"/>
      <c r="B21" s="22" t="n"/>
      <c r="C21" s="4" t="n"/>
      <c r="D21" s="4" t="n"/>
      <c r="E21" s="5" t="n"/>
      <c r="F21" s="5" t="n"/>
      <c r="G21" s="5" t="n"/>
      <c r="H21" s="4" t="n"/>
      <c r="I21" s="5" t="n"/>
      <c r="J21" s="23" t="n"/>
      <c r="K21" s="23" t="n"/>
      <c r="L21" s="35">
        <f>IF(OR(J21="",K21=""),"",K21-J21)</f>
        <v/>
      </c>
      <c r="M21" s="23" t="n"/>
      <c r="N21" s="25" t="n"/>
      <c r="O21" s="26">
        <f>IF(OR(M21="",N21=""),"",M21*N21)</f>
        <v/>
      </c>
      <c r="P21" s="26">
        <f>IF(O21="","",O21/11)</f>
        <v/>
      </c>
      <c r="Q21" s="26">
        <f>IF(O21="","",O21-P21)</f>
        <v/>
      </c>
      <c r="R21" s="24">
        <f>IFERROR(M21/L21,"")</f>
        <v/>
      </c>
      <c r="S21" s="26">
        <f>IFERROR(O21/L21,"")</f>
        <v/>
      </c>
      <c r="T21" s="4" t="n"/>
      <c r="U21" s="4" t="n"/>
      <c r="V21" s="5" t="n"/>
      <c r="W21" s="10">
        <f>IF(C21="","",IFERROR(VLOOKUP(C21,'Dashboard'!$A$16:$C$18,2,FALSE),"Check vessel"))</f>
        <v/>
      </c>
    </row>
    <row r="22" ht="26" customHeight="1">
      <c r="A22" s="2" t="n"/>
      <c r="B22" s="22" t="n"/>
      <c r="C22" s="4" t="n"/>
      <c r="D22" s="4" t="n"/>
      <c r="E22" s="5" t="n"/>
      <c r="F22" s="5" t="n"/>
      <c r="G22" s="5" t="n"/>
      <c r="H22" s="4" t="n"/>
      <c r="I22" s="5" t="n"/>
      <c r="J22" s="23" t="n"/>
      <c r="K22" s="23" t="n"/>
      <c r="L22" s="35">
        <f>IF(OR(J22="",K22=""),"",K22-J22)</f>
        <v/>
      </c>
      <c r="M22" s="23" t="n"/>
      <c r="N22" s="25" t="n"/>
      <c r="O22" s="26">
        <f>IF(OR(M22="",N22=""),"",M22*N22)</f>
        <v/>
      </c>
      <c r="P22" s="26">
        <f>IF(O22="","",O22/11)</f>
        <v/>
      </c>
      <c r="Q22" s="26">
        <f>IF(O22="","",O22-P22)</f>
        <v/>
      </c>
      <c r="R22" s="24">
        <f>IFERROR(M22/L22,"")</f>
        <v/>
      </c>
      <c r="S22" s="26">
        <f>IFERROR(O22/L22,"")</f>
        <v/>
      </c>
      <c r="T22" s="4" t="n"/>
      <c r="U22" s="4" t="n"/>
      <c r="V22" s="5" t="n"/>
      <c r="W22" s="10">
        <f>IF(C22="","",IFERROR(VLOOKUP(C22,'Dashboard'!$A$16:$C$18,2,FALSE),"Check vessel"))</f>
        <v/>
      </c>
    </row>
    <row r="23" ht="26" customHeight="1">
      <c r="A23" s="2" t="n"/>
      <c r="B23" s="22" t="n"/>
      <c r="C23" s="4" t="n"/>
      <c r="D23" s="4" t="n"/>
      <c r="E23" s="5" t="n"/>
      <c r="F23" s="5" t="n"/>
      <c r="G23" s="5" t="n"/>
      <c r="H23" s="4" t="n"/>
      <c r="I23" s="5" t="n"/>
      <c r="J23" s="23" t="n"/>
      <c r="K23" s="23" t="n"/>
      <c r="L23" s="35">
        <f>IF(OR(J23="",K23=""),"",K23-J23)</f>
        <v/>
      </c>
      <c r="M23" s="23" t="n"/>
      <c r="N23" s="25" t="n"/>
      <c r="O23" s="26">
        <f>IF(OR(M23="",N23=""),"",M23*N23)</f>
        <v/>
      </c>
      <c r="P23" s="26">
        <f>IF(O23="","",O23/11)</f>
        <v/>
      </c>
      <c r="Q23" s="26">
        <f>IF(O23="","",O23-P23)</f>
        <v/>
      </c>
      <c r="R23" s="24">
        <f>IFERROR(M23/L23,"")</f>
        <v/>
      </c>
      <c r="S23" s="26">
        <f>IFERROR(O23/L23,"")</f>
        <v/>
      </c>
      <c r="T23" s="4" t="n"/>
      <c r="U23" s="4" t="n"/>
      <c r="V23" s="5" t="n"/>
      <c r="W23" s="10">
        <f>IF(C23="","",IFERROR(VLOOKUP(C23,'Dashboard'!$A$16:$C$18,2,FALSE),"Check vessel"))</f>
        <v/>
      </c>
    </row>
    <row r="24" ht="26" customHeight="1">
      <c r="A24" s="2" t="n"/>
      <c r="B24" s="22" t="n"/>
      <c r="C24" s="4" t="n"/>
      <c r="D24" s="4" t="n"/>
      <c r="E24" s="5" t="n"/>
      <c r="F24" s="5" t="n"/>
      <c r="G24" s="5" t="n"/>
      <c r="H24" s="4" t="n"/>
      <c r="I24" s="5" t="n"/>
      <c r="J24" s="23" t="n"/>
      <c r="K24" s="23" t="n"/>
      <c r="L24" s="35">
        <f>IF(OR(J24="",K24=""),"",K24-J24)</f>
        <v/>
      </c>
      <c r="M24" s="23" t="n"/>
      <c r="N24" s="25" t="n"/>
      <c r="O24" s="26">
        <f>IF(OR(M24="",N24=""),"",M24*N24)</f>
        <v/>
      </c>
      <c r="P24" s="26">
        <f>IF(O24="","",O24/11)</f>
        <v/>
      </c>
      <c r="Q24" s="26">
        <f>IF(O24="","",O24-P24)</f>
        <v/>
      </c>
      <c r="R24" s="24">
        <f>IFERROR(M24/L24,"")</f>
        <v/>
      </c>
      <c r="S24" s="26">
        <f>IFERROR(O24/L24,"")</f>
        <v/>
      </c>
      <c r="T24" s="4" t="n"/>
      <c r="U24" s="4" t="n"/>
      <c r="V24" s="5" t="n"/>
      <c r="W24" s="10">
        <f>IF(C24="","",IFERROR(VLOOKUP(C24,'Dashboard'!$A$16:$C$18,2,FALSE),"Check vessel"))</f>
        <v/>
      </c>
    </row>
    <row r="25" ht="26" customHeight="1">
      <c r="A25" s="2" t="n"/>
      <c r="B25" s="22" t="n"/>
      <c r="C25" s="4" t="n"/>
      <c r="D25" s="4" t="n"/>
      <c r="E25" s="5" t="n"/>
      <c r="F25" s="5" t="n"/>
      <c r="G25" s="5" t="n"/>
      <c r="H25" s="4" t="n"/>
      <c r="I25" s="5" t="n"/>
      <c r="J25" s="23" t="n"/>
      <c r="K25" s="23" t="n"/>
      <c r="L25" s="35">
        <f>IF(OR(J25="",K25=""),"",K25-J25)</f>
        <v/>
      </c>
      <c r="M25" s="23" t="n"/>
      <c r="N25" s="25" t="n"/>
      <c r="O25" s="26">
        <f>IF(OR(M25="",N25=""),"",M25*N25)</f>
        <v/>
      </c>
      <c r="P25" s="26">
        <f>IF(O25="","",O25/11)</f>
        <v/>
      </c>
      <c r="Q25" s="26">
        <f>IF(O25="","",O25-P25)</f>
        <v/>
      </c>
      <c r="R25" s="24">
        <f>IFERROR(M25/L25,"")</f>
        <v/>
      </c>
      <c r="S25" s="26">
        <f>IFERROR(O25/L25,"")</f>
        <v/>
      </c>
      <c r="T25" s="4" t="n"/>
      <c r="U25" s="4" t="n"/>
      <c r="V25" s="5" t="n"/>
      <c r="W25" s="10">
        <f>IF(C25="","",IFERROR(VLOOKUP(C25,'Dashboard'!$A$16:$C$18,2,FALSE),"Check vessel"))</f>
        <v/>
      </c>
    </row>
    <row r="26" ht="26" customHeight="1">
      <c r="A26" s="2" t="n"/>
      <c r="B26" s="22" t="n"/>
      <c r="C26" s="4" t="n"/>
      <c r="D26" s="4" t="n"/>
      <c r="E26" s="5" t="n"/>
      <c r="F26" s="5" t="n"/>
      <c r="G26" s="5" t="n"/>
      <c r="H26" s="4" t="n"/>
      <c r="I26" s="5" t="n"/>
      <c r="J26" s="23" t="n"/>
      <c r="K26" s="23" t="n"/>
      <c r="L26" s="35">
        <f>IF(OR(J26="",K26=""),"",K26-J26)</f>
        <v/>
      </c>
      <c r="M26" s="23" t="n"/>
      <c r="N26" s="25" t="n"/>
      <c r="O26" s="26">
        <f>IF(OR(M26="",N26=""),"",M26*N26)</f>
        <v/>
      </c>
      <c r="P26" s="26">
        <f>IF(O26="","",O26/11)</f>
        <v/>
      </c>
      <c r="Q26" s="26">
        <f>IF(O26="","",O26-P26)</f>
        <v/>
      </c>
      <c r="R26" s="24">
        <f>IFERROR(M26/L26,"")</f>
        <v/>
      </c>
      <c r="S26" s="26">
        <f>IFERROR(O26/L26,"")</f>
        <v/>
      </c>
      <c r="T26" s="4" t="n"/>
      <c r="U26" s="4" t="n"/>
      <c r="V26" s="5" t="n"/>
      <c r="W26" s="10">
        <f>IF(C26="","",IFERROR(VLOOKUP(C26,'Dashboard'!$A$16:$C$18,2,FALSE),"Check vessel"))</f>
        <v/>
      </c>
    </row>
    <row r="27" ht="26" customHeight="1">
      <c r="A27" s="2" t="n"/>
      <c r="B27" s="22" t="n"/>
      <c r="C27" s="4" t="n"/>
      <c r="D27" s="4" t="n"/>
      <c r="E27" s="5" t="n"/>
      <c r="F27" s="5" t="n"/>
      <c r="G27" s="5" t="n"/>
      <c r="H27" s="4" t="n"/>
      <c r="I27" s="5" t="n"/>
      <c r="J27" s="23" t="n"/>
      <c r="K27" s="23" t="n"/>
      <c r="L27" s="35">
        <f>IF(OR(J27="",K27=""),"",K27-J27)</f>
        <v/>
      </c>
      <c r="M27" s="23" t="n"/>
      <c r="N27" s="25" t="n"/>
      <c r="O27" s="26">
        <f>IF(OR(M27="",N27=""),"",M27*N27)</f>
        <v/>
      </c>
      <c r="P27" s="26">
        <f>IF(O27="","",O27/11)</f>
        <v/>
      </c>
      <c r="Q27" s="26">
        <f>IF(O27="","",O27-P27)</f>
        <v/>
      </c>
      <c r="R27" s="24">
        <f>IFERROR(M27/L27,"")</f>
        <v/>
      </c>
      <c r="S27" s="26">
        <f>IFERROR(O27/L27,"")</f>
        <v/>
      </c>
      <c r="T27" s="4" t="n"/>
      <c r="U27" s="4" t="n"/>
      <c r="V27" s="5" t="n"/>
      <c r="W27" s="10">
        <f>IF(C27="","",IFERROR(VLOOKUP(C27,'Dashboard'!$A$16:$C$18,2,FALSE),"Check vessel"))</f>
        <v/>
      </c>
    </row>
    <row r="28" ht="26" customHeight="1">
      <c r="A28" s="2" t="n"/>
      <c r="B28" s="22" t="n"/>
      <c r="C28" s="4" t="n"/>
      <c r="D28" s="4" t="n"/>
      <c r="E28" s="5" t="n"/>
      <c r="F28" s="5" t="n"/>
      <c r="G28" s="5" t="n"/>
      <c r="H28" s="4" t="n"/>
      <c r="I28" s="5" t="n"/>
      <c r="J28" s="23" t="n"/>
      <c r="K28" s="23" t="n"/>
      <c r="L28" s="35">
        <f>IF(OR(J28="",K28=""),"",K28-J28)</f>
        <v/>
      </c>
      <c r="M28" s="23" t="n"/>
      <c r="N28" s="25" t="n"/>
      <c r="O28" s="26">
        <f>IF(OR(M28="",N28=""),"",M28*N28)</f>
        <v/>
      </c>
      <c r="P28" s="26">
        <f>IF(O28="","",O28/11)</f>
        <v/>
      </c>
      <c r="Q28" s="26">
        <f>IF(O28="","",O28-P28)</f>
        <v/>
      </c>
      <c r="R28" s="24">
        <f>IFERROR(M28/L28,"")</f>
        <v/>
      </c>
      <c r="S28" s="26">
        <f>IFERROR(O28/L28,"")</f>
        <v/>
      </c>
      <c r="T28" s="4" t="n"/>
      <c r="U28" s="4" t="n"/>
      <c r="V28" s="5" t="n"/>
      <c r="W28" s="10">
        <f>IF(C28="","",IFERROR(VLOOKUP(C28,'Dashboard'!$A$16:$C$18,2,FALSE),"Check vessel"))</f>
        <v/>
      </c>
    </row>
    <row r="29" ht="26" customHeight="1">
      <c r="A29" s="2" t="n"/>
      <c r="B29" s="22" t="n"/>
      <c r="C29" s="4" t="n"/>
      <c r="D29" s="4" t="n"/>
      <c r="E29" s="5" t="n"/>
      <c r="F29" s="5" t="n"/>
      <c r="G29" s="5" t="n"/>
      <c r="H29" s="4" t="n"/>
      <c r="I29" s="5" t="n"/>
      <c r="J29" s="23" t="n"/>
      <c r="K29" s="23" t="n"/>
      <c r="L29" s="35">
        <f>IF(OR(J29="",K29=""),"",K29-J29)</f>
        <v/>
      </c>
      <c r="M29" s="23" t="n"/>
      <c r="N29" s="25" t="n"/>
      <c r="O29" s="26">
        <f>IF(OR(M29="",N29=""),"",M29*N29)</f>
        <v/>
      </c>
      <c r="P29" s="26">
        <f>IF(O29="","",O29/11)</f>
        <v/>
      </c>
      <c r="Q29" s="26">
        <f>IF(O29="","",O29-P29)</f>
        <v/>
      </c>
      <c r="R29" s="24">
        <f>IFERROR(M29/L29,"")</f>
        <v/>
      </c>
      <c r="S29" s="26">
        <f>IFERROR(O29/L29,"")</f>
        <v/>
      </c>
      <c r="T29" s="4" t="n"/>
      <c r="U29" s="4" t="n"/>
      <c r="V29" s="5" t="n"/>
      <c r="W29" s="10">
        <f>IF(C29="","",IFERROR(VLOOKUP(C29,'Dashboard'!$A$16:$C$18,2,FALSE),"Check vessel"))</f>
        <v/>
      </c>
    </row>
    <row r="30" ht="26" customHeight="1">
      <c r="A30" s="2" t="n"/>
      <c r="B30" s="22" t="n"/>
      <c r="C30" s="4" t="n"/>
      <c r="D30" s="4" t="n"/>
      <c r="E30" s="5" t="n"/>
      <c r="F30" s="5" t="n"/>
      <c r="G30" s="5" t="n"/>
      <c r="H30" s="4" t="n"/>
      <c r="I30" s="5" t="n"/>
      <c r="J30" s="23" t="n"/>
      <c r="K30" s="23" t="n"/>
      <c r="L30" s="35">
        <f>IF(OR(J30="",K30=""),"",K30-J30)</f>
        <v/>
      </c>
      <c r="M30" s="23" t="n"/>
      <c r="N30" s="25" t="n"/>
      <c r="O30" s="26">
        <f>IF(OR(M30="",N30=""),"",M30*N30)</f>
        <v/>
      </c>
      <c r="P30" s="26">
        <f>IF(O30="","",O30/11)</f>
        <v/>
      </c>
      <c r="Q30" s="26">
        <f>IF(O30="","",O30-P30)</f>
        <v/>
      </c>
      <c r="R30" s="24">
        <f>IFERROR(M30/L30,"")</f>
        <v/>
      </c>
      <c r="S30" s="26">
        <f>IFERROR(O30/L30,"")</f>
        <v/>
      </c>
      <c r="T30" s="4" t="n"/>
      <c r="U30" s="4" t="n"/>
      <c r="V30" s="5" t="n"/>
      <c r="W30" s="10">
        <f>IF(C30="","",IFERROR(VLOOKUP(C30,'Dashboard'!$A$16:$C$18,2,FALSE),"Check vessel"))</f>
        <v/>
      </c>
    </row>
    <row r="31" ht="26" customHeight="1">
      <c r="A31" s="2" t="n"/>
      <c r="B31" s="22" t="n"/>
      <c r="C31" s="4" t="n"/>
      <c r="D31" s="4" t="n"/>
      <c r="E31" s="5" t="n"/>
      <c r="F31" s="5" t="n"/>
      <c r="G31" s="5" t="n"/>
      <c r="H31" s="4" t="n"/>
      <c r="I31" s="5" t="n"/>
      <c r="J31" s="23" t="n"/>
      <c r="K31" s="23" t="n"/>
      <c r="L31" s="35">
        <f>IF(OR(J31="",K31=""),"",K31-J31)</f>
        <v/>
      </c>
      <c r="M31" s="23" t="n"/>
      <c r="N31" s="25" t="n"/>
      <c r="O31" s="26">
        <f>IF(OR(M31="",N31=""),"",M31*N31)</f>
        <v/>
      </c>
      <c r="P31" s="26">
        <f>IF(O31="","",O31/11)</f>
        <v/>
      </c>
      <c r="Q31" s="26">
        <f>IF(O31="","",O31-P31)</f>
        <v/>
      </c>
      <c r="R31" s="24">
        <f>IFERROR(M31/L31,"")</f>
        <v/>
      </c>
      <c r="S31" s="26">
        <f>IFERROR(O31/L31,"")</f>
        <v/>
      </c>
      <c r="T31" s="4" t="n"/>
      <c r="U31" s="4" t="n"/>
      <c r="V31" s="5" t="n"/>
      <c r="W31" s="10">
        <f>IF(C31="","",IFERROR(VLOOKUP(C31,'Dashboard'!$A$16:$C$18,2,FALSE),"Check vessel"))</f>
        <v/>
      </c>
    </row>
    <row r="32" ht="26" customHeight="1">
      <c r="A32" s="2" t="n"/>
      <c r="B32" s="22" t="n"/>
      <c r="C32" s="4" t="n"/>
      <c r="D32" s="4" t="n"/>
      <c r="E32" s="5" t="n"/>
      <c r="F32" s="5" t="n"/>
      <c r="G32" s="5" t="n"/>
      <c r="H32" s="4" t="n"/>
      <c r="I32" s="5" t="n"/>
      <c r="J32" s="23" t="n"/>
      <c r="K32" s="23" t="n"/>
      <c r="L32" s="35">
        <f>IF(OR(J32="",K32=""),"",K32-J32)</f>
        <v/>
      </c>
      <c r="M32" s="23" t="n"/>
      <c r="N32" s="25" t="n"/>
      <c r="O32" s="26">
        <f>IF(OR(M32="",N32=""),"",M32*N32)</f>
        <v/>
      </c>
      <c r="P32" s="26">
        <f>IF(O32="","",O32/11)</f>
        <v/>
      </c>
      <c r="Q32" s="26">
        <f>IF(O32="","",O32-P32)</f>
        <v/>
      </c>
      <c r="R32" s="24">
        <f>IFERROR(M32/L32,"")</f>
        <v/>
      </c>
      <c r="S32" s="26">
        <f>IFERROR(O32/L32,"")</f>
        <v/>
      </c>
      <c r="T32" s="4" t="n"/>
      <c r="U32" s="4" t="n"/>
      <c r="V32" s="5" t="n"/>
      <c r="W32" s="10">
        <f>IF(C32="","",IFERROR(VLOOKUP(C32,'Dashboard'!$A$16:$C$18,2,FALSE),"Check vessel"))</f>
        <v/>
      </c>
    </row>
    <row r="33" ht="26" customHeight="1">
      <c r="A33" s="2" t="n"/>
      <c r="B33" s="22" t="n"/>
      <c r="C33" s="4" t="n"/>
      <c r="D33" s="4" t="n"/>
      <c r="E33" s="5" t="n"/>
      <c r="F33" s="5" t="n"/>
      <c r="G33" s="5" t="n"/>
      <c r="H33" s="4" t="n"/>
      <c r="I33" s="5" t="n"/>
      <c r="J33" s="23" t="n"/>
      <c r="K33" s="23" t="n"/>
      <c r="L33" s="35">
        <f>IF(OR(J33="",K33=""),"",K33-J33)</f>
        <v/>
      </c>
      <c r="M33" s="23" t="n"/>
      <c r="N33" s="25" t="n"/>
      <c r="O33" s="26">
        <f>IF(OR(M33="",N33=""),"",M33*N33)</f>
        <v/>
      </c>
      <c r="P33" s="26">
        <f>IF(O33="","",O33/11)</f>
        <v/>
      </c>
      <c r="Q33" s="26">
        <f>IF(O33="","",O33-P33)</f>
        <v/>
      </c>
      <c r="R33" s="24">
        <f>IFERROR(M33/L33,"")</f>
        <v/>
      </c>
      <c r="S33" s="26">
        <f>IFERROR(O33/L33,"")</f>
        <v/>
      </c>
      <c r="T33" s="4" t="n"/>
      <c r="U33" s="4" t="n"/>
      <c r="V33" s="5" t="n"/>
      <c r="W33" s="10">
        <f>IF(C33="","",IFERROR(VLOOKUP(C33,'Dashboard'!$A$16:$C$18,2,FALSE),"Check vessel"))</f>
        <v/>
      </c>
    </row>
    <row r="34" ht="26" customHeight="1">
      <c r="A34" s="2" t="n"/>
      <c r="B34" s="22" t="n"/>
      <c r="C34" s="4" t="n"/>
      <c r="D34" s="4" t="n"/>
      <c r="E34" s="5" t="n"/>
      <c r="F34" s="5" t="n"/>
      <c r="G34" s="5" t="n"/>
      <c r="H34" s="4" t="n"/>
      <c r="I34" s="5" t="n"/>
      <c r="J34" s="23" t="n"/>
      <c r="K34" s="23" t="n"/>
      <c r="L34" s="35">
        <f>IF(OR(J34="",K34=""),"",K34-J34)</f>
        <v/>
      </c>
      <c r="M34" s="23" t="n"/>
      <c r="N34" s="25" t="n"/>
      <c r="O34" s="26">
        <f>IF(OR(M34="",N34=""),"",M34*N34)</f>
        <v/>
      </c>
      <c r="P34" s="26">
        <f>IF(O34="","",O34/11)</f>
        <v/>
      </c>
      <c r="Q34" s="26">
        <f>IF(O34="","",O34-P34)</f>
        <v/>
      </c>
      <c r="R34" s="24">
        <f>IFERROR(M34/L34,"")</f>
        <v/>
      </c>
      <c r="S34" s="26">
        <f>IFERROR(O34/L34,"")</f>
        <v/>
      </c>
      <c r="T34" s="4" t="n"/>
      <c r="U34" s="4" t="n"/>
      <c r="V34" s="5" t="n"/>
      <c r="W34" s="10">
        <f>IF(C34="","",IFERROR(VLOOKUP(C34,'Dashboard'!$A$16:$C$18,2,FALSE),"Check vessel"))</f>
        <v/>
      </c>
    </row>
    <row r="35" ht="26" customHeight="1">
      <c r="A35" s="2" t="n"/>
      <c r="B35" s="22" t="n"/>
      <c r="C35" s="4" t="n"/>
      <c r="D35" s="4" t="n"/>
      <c r="E35" s="5" t="n"/>
      <c r="F35" s="5" t="n"/>
      <c r="G35" s="5" t="n"/>
      <c r="H35" s="4" t="n"/>
      <c r="I35" s="5" t="n"/>
      <c r="J35" s="23" t="n"/>
      <c r="K35" s="23" t="n"/>
      <c r="L35" s="35">
        <f>IF(OR(J35="",K35=""),"",K35-J35)</f>
        <v/>
      </c>
      <c r="M35" s="23" t="n"/>
      <c r="N35" s="25" t="n"/>
      <c r="O35" s="26">
        <f>IF(OR(M35="",N35=""),"",M35*N35)</f>
        <v/>
      </c>
      <c r="P35" s="26">
        <f>IF(O35="","",O35/11)</f>
        <v/>
      </c>
      <c r="Q35" s="26">
        <f>IF(O35="","",O35-P35)</f>
        <v/>
      </c>
      <c r="R35" s="24">
        <f>IFERROR(M35/L35,"")</f>
        <v/>
      </c>
      <c r="S35" s="26">
        <f>IFERROR(O35/L35,"")</f>
        <v/>
      </c>
      <c r="T35" s="4" t="n"/>
      <c r="U35" s="4" t="n"/>
      <c r="V35" s="5" t="n"/>
      <c r="W35" s="10">
        <f>IF(C35="","",IFERROR(VLOOKUP(C35,'Dashboard'!$A$16:$C$18,2,FALSE),"Check vessel"))</f>
        <v/>
      </c>
    </row>
    <row r="36" ht="26" customHeight="1">
      <c r="A36" s="2" t="n"/>
      <c r="B36" s="22" t="n"/>
      <c r="C36" s="4" t="n"/>
      <c r="D36" s="4" t="n"/>
      <c r="E36" s="5" t="n"/>
      <c r="F36" s="5" t="n"/>
      <c r="G36" s="5" t="n"/>
      <c r="H36" s="4" t="n"/>
      <c r="I36" s="5" t="n"/>
      <c r="J36" s="23" t="n"/>
      <c r="K36" s="23" t="n"/>
      <c r="L36" s="35">
        <f>IF(OR(J36="",K36=""),"",K36-J36)</f>
        <v/>
      </c>
      <c r="M36" s="23" t="n"/>
      <c r="N36" s="25" t="n"/>
      <c r="O36" s="26">
        <f>IF(OR(M36="",N36=""),"",M36*N36)</f>
        <v/>
      </c>
      <c r="P36" s="26">
        <f>IF(O36="","",O36/11)</f>
        <v/>
      </c>
      <c r="Q36" s="26">
        <f>IF(O36="","",O36-P36)</f>
        <v/>
      </c>
      <c r="R36" s="24">
        <f>IFERROR(M36/L36,"")</f>
        <v/>
      </c>
      <c r="S36" s="26">
        <f>IFERROR(O36/L36,"")</f>
        <v/>
      </c>
      <c r="T36" s="4" t="n"/>
      <c r="U36" s="4" t="n"/>
      <c r="V36" s="5" t="n"/>
      <c r="W36" s="10">
        <f>IF(C36="","",IFERROR(VLOOKUP(C36,'Dashboard'!$A$16:$C$18,2,FALSE),"Check vessel"))</f>
        <v/>
      </c>
    </row>
    <row r="37" ht="26" customHeight="1">
      <c r="A37" s="2" t="n"/>
      <c r="B37" s="22" t="n"/>
      <c r="C37" s="4" t="n"/>
      <c r="D37" s="4" t="n"/>
      <c r="E37" s="5" t="n"/>
      <c r="F37" s="5" t="n"/>
      <c r="G37" s="5" t="n"/>
      <c r="H37" s="4" t="n"/>
      <c r="I37" s="5" t="n"/>
      <c r="J37" s="23" t="n"/>
      <c r="K37" s="23" t="n"/>
      <c r="L37" s="35">
        <f>IF(OR(J37="",K37=""),"",K37-J37)</f>
        <v/>
      </c>
      <c r="M37" s="23" t="n"/>
      <c r="N37" s="25" t="n"/>
      <c r="O37" s="26">
        <f>IF(OR(M37="",N37=""),"",M37*N37)</f>
        <v/>
      </c>
      <c r="P37" s="26">
        <f>IF(O37="","",O37/11)</f>
        <v/>
      </c>
      <c r="Q37" s="26">
        <f>IF(O37="","",O37-P37)</f>
        <v/>
      </c>
      <c r="R37" s="24">
        <f>IFERROR(M37/L37,"")</f>
        <v/>
      </c>
      <c r="S37" s="26">
        <f>IFERROR(O37/L37,"")</f>
        <v/>
      </c>
      <c r="T37" s="4" t="n"/>
      <c r="U37" s="4" t="n"/>
      <c r="V37" s="5" t="n"/>
      <c r="W37" s="10">
        <f>IF(C37="","",IFERROR(VLOOKUP(C37,'Dashboard'!$A$16:$C$18,2,FALSE),"Check vessel"))</f>
        <v/>
      </c>
    </row>
    <row r="38" ht="26" customHeight="1">
      <c r="A38" s="2" t="n"/>
      <c r="B38" s="22" t="n"/>
      <c r="C38" s="4" t="n"/>
      <c r="D38" s="4" t="n"/>
      <c r="E38" s="5" t="n"/>
      <c r="F38" s="5" t="n"/>
      <c r="G38" s="5" t="n"/>
      <c r="H38" s="4" t="n"/>
      <c r="I38" s="5" t="n"/>
      <c r="J38" s="23" t="n"/>
      <c r="K38" s="23" t="n"/>
      <c r="L38" s="35">
        <f>IF(OR(J38="",K38=""),"",K38-J38)</f>
        <v/>
      </c>
      <c r="M38" s="23" t="n"/>
      <c r="N38" s="25" t="n"/>
      <c r="O38" s="26">
        <f>IF(OR(M38="",N38=""),"",M38*N38)</f>
        <v/>
      </c>
      <c r="P38" s="26">
        <f>IF(O38="","",O38/11)</f>
        <v/>
      </c>
      <c r="Q38" s="26">
        <f>IF(O38="","",O38-P38)</f>
        <v/>
      </c>
      <c r="R38" s="24">
        <f>IFERROR(M38/L38,"")</f>
        <v/>
      </c>
      <c r="S38" s="26">
        <f>IFERROR(O38/L38,"")</f>
        <v/>
      </c>
      <c r="T38" s="4" t="n"/>
      <c r="U38" s="4" t="n"/>
      <c r="V38" s="5" t="n"/>
      <c r="W38" s="10">
        <f>IF(C38="","",IFERROR(VLOOKUP(C38,'Dashboard'!$A$16:$C$18,2,FALSE),"Check vessel"))</f>
        <v/>
      </c>
    </row>
    <row r="39" ht="26" customHeight="1">
      <c r="A39" s="2" t="n"/>
      <c r="B39" s="22" t="n"/>
      <c r="C39" s="4" t="n"/>
      <c r="D39" s="4" t="n"/>
      <c r="E39" s="5" t="n"/>
      <c r="F39" s="5" t="n"/>
      <c r="G39" s="5" t="n"/>
      <c r="H39" s="4" t="n"/>
      <c r="I39" s="5" t="n"/>
      <c r="J39" s="23" t="n"/>
      <c r="K39" s="23" t="n"/>
      <c r="L39" s="35">
        <f>IF(OR(J39="",K39=""),"",K39-J39)</f>
        <v/>
      </c>
      <c r="M39" s="23" t="n"/>
      <c r="N39" s="25" t="n"/>
      <c r="O39" s="26">
        <f>IF(OR(M39="",N39=""),"",M39*N39)</f>
        <v/>
      </c>
      <c r="P39" s="26">
        <f>IF(O39="","",O39/11)</f>
        <v/>
      </c>
      <c r="Q39" s="26">
        <f>IF(O39="","",O39-P39)</f>
        <v/>
      </c>
      <c r="R39" s="24">
        <f>IFERROR(M39/L39,"")</f>
        <v/>
      </c>
      <c r="S39" s="26">
        <f>IFERROR(O39/L39,"")</f>
        <v/>
      </c>
      <c r="T39" s="4" t="n"/>
      <c r="U39" s="4" t="n"/>
      <c r="V39" s="5" t="n"/>
      <c r="W39" s="10">
        <f>IF(C39="","",IFERROR(VLOOKUP(C39,'Dashboard'!$A$16:$C$18,2,FALSE),"Check vessel"))</f>
        <v/>
      </c>
    </row>
    <row r="40" ht="26" customHeight="1">
      <c r="A40" s="2" t="n"/>
      <c r="B40" s="22" t="n"/>
      <c r="C40" s="4" t="n"/>
      <c r="D40" s="4" t="n"/>
      <c r="E40" s="5" t="n"/>
      <c r="F40" s="5" t="n"/>
      <c r="G40" s="5" t="n"/>
      <c r="H40" s="4" t="n"/>
      <c r="I40" s="5" t="n"/>
      <c r="J40" s="23" t="n"/>
      <c r="K40" s="23" t="n"/>
      <c r="L40" s="35">
        <f>IF(OR(J40="",K40=""),"",K40-J40)</f>
        <v/>
      </c>
      <c r="M40" s="23" t="n"/>
      <c r="N40" s="25" t="n"/>
      <c r="O40" s="26">
        <f>IF(OR(M40="",N40=""),"",M40*N40)</f>
        <v/>
      </c>
      <c r="P40" s="26">
        <f>IF(O40="","",O40/11)</f>
        <v/>
      </c>
      <c r="Q40" s="26">
        <f>IF(O40="","",O40-P40)</f>
        <v/>
      </c>
      <c r="R40" s="24">
        <f>IFERROR(M40/L40,"")</f>
        <v/>
      </c>
      <c r="S40" s="26">
        <f>IFERROR(O40/L40,"")</f>
        <v/>
      </c>
      <c r="T40" s="4" t="n"/>
      <c r="U40" s="4" t="n"/>
      <c r="V40" s="5" t="n"/>
      <c r="W40" s="10">
        <f>IF(C40="","",IFERROR(VLOOKUP(C40,'Dashboard'!$A$16:$C$18,2,FALSE),"Check vessel"))</f>
        <v/>
      </c>
    </row>
    <row r="41" ht="26" customHeight="1">
      <c r="A41" s="2" t="n"/>
      <c r="B41" s="22" t="n"/>
      <c r="C41" s="4" t="n"/>
      <c r="D41" s="4" t="n"/>
      <c r="E41" s="5" t="n"/>
      <c r="F41" s="5" t="n"/>
      <c r="G41" s="5" t="n"/>
      <c r="H41" s="4" t="n"/>
      <c r="I41" s="5" t="n"/>
      <c r="J41" s="23" t="n"/>
      <c r="K41" s="23" t="n"/>
      <c r="L41" s="35">
        <f>IF(OR(J41="",K41=""),"",K41-J41)</f>
        <v/>
      </c>
      <c r="M41" s="23" t="n"/>
      <c r="N41" s="25" t="n"/>
      <c r="O41" s="26">
        <f>IF(OR(M41="",N41=""),"",M41*N41)</f>
        <v/>
      </c>
      <c r="P41" s="26">
        <f>IF(O41="","",O41/11)</f>
        <v/>
      </c>
      <c r="Q41" s="26">
        <f>IF(O41="","",O41-P41)</f>
        <v/>
      </c>
      <c r="R41" s="24">
        <f>IFERROR(M41/L41,"")</f>
        <v/>
      </c>
      <c r="S41" s="26">
        <f>IFERROR(O41/L41,"")</f>
        <v/>
      </c>
      <c r="T41" s="4" t="n"/>
      <c r="U41" s="4" t="n"/>
      <c r="V41" s="5" t="n"/>
      <c r="W41" s="10">
        <f>IF(C41="","",IFERROR(VLOOKUP(C41,'Dashboard'!$A$16:$C$18,2,FALSE),"Check vessel"))</f>
        <v/>
      </c>
    </row>
    <row r="42" ht="26" customHeight="1">
      <c r="A42" s="2" t="n"/>
      <c r="B42" s="22" t="n"/>
      <c r="C42" s="4" t="n"/>
      <c r="D42" s="4" t="n"/>
      <c r="E42" s="5" t="n"/>
      <c r="F42" s="5" t="n"/>
      <c r="G42" s="5" t="n"/>
      <c r="H42" s="4" t="n"/>
      <c r="I42" s="5" t="n"/>
      <c r="J42" s="23" t="n"/>
      <c r="K42" s="23" t="n"/>
      <c r="L42" s="35">
        <f>IF(OR(J42="",K42=""),"",K42-J42)</f>
        <v/>
      </c>
      <c r="M42" s="23" t="n"/>
      <c r="N42" s="25" t="n"/>
      <c r="O42" s="26">
        <f>IF(OR(M42="",N42=""),"",M42*N42)</f>
        <v/>
      </c>
      <c r="P42" s="26">
        <f>IF(O42="","",O42/11)</f>
        <v/>
      </c>
      <c r="Q42" s="26">
        <f>IF(O42="","",O42-P42)</f>
        <v/>
      </c>
      <c r="R42" s="24">
        <f>IFERROR(M42/L42,"")</f>
        <v/>
      </c>
      <c r="S42" s="26">
        <f>IFERROR(O42/L42,"")</f>
        <v/>
      </c>
      <c r="T42" s="4" t="n"/>
      <c r="U42" s="4" t="n"/>
      <c r="V42" s="5" t="n"/>
      <c r="W42" s="10">
        <f>IF(C42="","",IFERROR(VLOOKUP(C42,'Dashboard'!$A$16:$C$18,2,FALSE),"Check vessel"))</f>
        <v/>
      </c>
    </row>
    <row r="43" ht="26" customHeight="1">
      <c r="A43" s="2" t="n"/>
      <c r="B43" s="22" t="n"/>
      <c r="C43" s="4" t="n"/>
      <c r="D43" s="4" t="n"/>
      <c r="E43" s="5" t="n"/>
      <c r="F43" s="5" t="n"/>
      <c r="G43" s="5" t="n"/>
      <c r="H43" s="4" t="n"/>
      <c r="I43" s="5" t="n"/>
      <c r="J43" s="23" t="n"/>
      <c r="K43" s="23" t="n"/>
      <c r="L43" s="35">
        <f>IF(OR(J43="",K43=""),"",K43-J43)</f>
        <v/>
      </c>
      <c r="M43" s="23" t="n"/>
      <c r="N43" s="25" t="n"/>
      <c r="O43" s="26">
        <f>IF(OR(M43="",N43=""),"",M43*N43)</f>
        <v/>
      </c>
      <c r="P43" s="26">
        <f>IF(O43="","",O43/11)</f>
        <v/>
      </c>
      <c r="Q43" s="26">
        <f>IF(O43="","",O43-P43)</f>
        <v/>
      </c>
      <c r="R43" s="24">
        <f>IFERROR(M43/L43,"")</f>
        <v/>
      </c>
      <c r="S43" s="26">
        <f>IFERROR(O43/L43,"")</f>
        <v/>
      </c>
      <c r="T43" s="4" t="n"/>
      <c r="U43" s="4" t="n"/>
      <c r="V43" s="5" t="n"/>
      <c r="W43" s="10">
        <f>IF(C43="","",IFERROR(VLOOKUP(C43,'Dashboard'!$A$16:$C$18,2,FALSE),"Check vessel"))</f>
        <v/>
      </c>
    </row>
    <row r="44" ht="26" customHeight="1">
      <c r="A44" s="2" t="n"/>
      <c r="B44" s="22" t="n"/>
      <c r="C44" s="4" t="n"/>
      <c r="D44" s="4" t="n"/>
      <c r="E44" s="5" t="n"/>
      <c r="F44" s="5" t="n"/>
      <c r="G44" s="5" t="n"/>
      <c r="H44" s="4" t="n"/>
      <c r="I44" s="5" t="n"/>
      <c r="J44" s="23" t="n"/>
      <c r="K44" s="23" t="n"/>
      <c r="L44" s="35">
        <f>IF(OR(J44="",K44=""),"",K44-J44)</f>
        <v/>
      </c>
      <c r="M44" s="23" t="n"/>
      <c r="N44" s="25" t="n"/>
      <c r="O44" s="26">
        <f>IF(OR(M44="",N44=""),"",M44*N44)</f>
        <v/>
      </c>
      <c r="P44" s="26">
        <f>IF(O44="","",O44/11)</f>
        <v/>
      </c>
      <c r="Q44" s="26">
        <f>IF(O44="","",O44-P44)</f>
        <v/>
      </c>
      <c r="R44" s="24">
        <f>IFERROR(M44/L44,"")</f>
        <v/>
      </c>
      <c r="S44" s="26">
        <f>IFERROR(O44/L44,"")</f>
        <v/>
      </c>
      <c r="T44" s="4" t="n"/>
      <c r="U44" s="4" t="n"/>
      <c r="V44" s="5" t="n"/>
      <c r="W44" s="10">
        <f>IF(C44="","",IFERROR(VLOOKUP(C44,'Dashboard'!$A$16:$C$18,2,FALSE),"Check vessel"))</f>
        <v/>
      </c>
    </row>
    <row r="45" ht="26" customHeight="1">
      <c r="A45" s="2" t="n"/>
      <c r="B45" s="22" t="n"/>
      <c r="C45" s="4" t="n"/>
      <c r="D45" s="4" t="n"/>
      <c r="E45" s="5" t="n"/>
      <c r="F45" s="5" t="n"/>
      <c r="G45" s="5" t="n"/>
      <c r="H45" s="4" t="n"/>
      <c r="I45" s="5" t="n"/>
      <c r="J45" s="23" t="n"/>
      <c r="K45" s="23" t="n"/>
      <c r="L45" s="35">
        <f>IF(OR(J45="",K45=""),"",K45-J45)</f>
        <v/>
      </c>
      <c r="M45" s="23" t="n"/>
      <c r="N45" s="25" t="n"/>
      <c r="O45" s="26">
        <f>IF(OR(M45="",N45=""),"",M45*N45)</f>
        <v/>
      </c>
      <c r="P45" s="26">
        <f>IF(O45="","",O45/11)</f>
        <v/>
      </c>
      <c r="Q45" s="26">
        <f>IF(O45="","",O45-P45)</f>
        <v/>
      </c>
      <c r="R45" s="24">
        <f>IFERROR(M45/L45,"")</f>
        <v/>
      </c>
      <c r="S45" s="26">
        <f>IFERROR(O45/L45,"")</f>
        <v/>
      </c>
      <c r="T45" s="4" t="n"/>
      <c r="U45" s="4" t="n"/>
      <c r="V45" s="5" t="n"/>
      <c r="W45" s="10">
        <f>IF(C45="","",IFERROR(VLOOKUP(C45,'Dashboard'!$A$16:$C$18,2,FALSE),"Check vessel"))</f>
        <v/>
      </c>
    </row>
    <row r="46" ht="26" customHeight="1">
      <c r="A46" s="2" t="n"/>
      <c r="B46" s="22" t="n"/>
      <c r="C46" s="4" t="n"/>
      <c r="D46" s="4" t="n"/>
      <c r="E46" s="5" t="n"/>
      <c r="F46" s="5" t="n"/>
      <c r="G46" s="5" t="n"/>
      <c r="H46" s="4" t="n"/>
      <c r="I46" s="5" t="n"/>
      <c r="J46" s="23" t="n"/>
      <c r="K46" s="23" t="n"/>
      <c r="L46" s="35">
        <f>IF(OR(J46="",K46=""),"",K46-J46)</f>
        <v/>
      </c>
      <c r="M46" s="23" t="n"/>
      <c r="N46" s="25" t="n"/>
      <c r="O46" s="26">
        <f>IF(OR(M46="",N46=""),"",M46*N46)</f>
        <v/>
      </c>
      <c r="P46" s="26">
        <f>IF(O46="","",O46/11)</f>
        <v/>
      </c>
      <c r="Q46" s="26">
        <f>IF(O46="","",O46-P46)</f>
        <v/>
      </c>
      <c r="R46" s="24">
        <f>IFERROR(M46/L46,"")</f>
        <v/>
      </c>
      <c r="S46" s="26">
        <f>IFERROR(O46/L46,"")</f>
        <v/>
      </c>
      <c r="T46" s="4" t="n"/>
      <c r="U46" s="4" t="n"/>
      <c r="V46" s="5" t="n"/>
      <c r="W46" s="10">
        <f>IF(C46="","",IFERROR(VLOOKUP(C46,'Dashboard'!$A$16:$C$18,2,FALSE),"Check vessel"))</f>
        <v/>
      </c>
    </row>
    <row r="47" ht="26" customHeight="1">
      <c r="A47" s="2" t="n"/>
      <c r="B47" s="22" t="n"/>
      <c r="C47" s="4" t="n"/>
      <c r="D47" s="4" t="n"/>
      <c r="E47" s="5" t="n"/>
      <c r="F47" s="5" t="n"/>
      <c r="G47" s="5" t="n"/>
      <c r="H47" s="4" t="n"/>
      <c r="I47" s="5" t="n"/>
      <c r="J47" s="23" t="n"/>
      <c r="K47" s="23" t="n"/>
      <c r="L47" s="35">
        <f>IF(OR(J47="",K47=""),"",K47-J47)</f>
        <v/>
      </c>
      <c r="M47" s="23" t="n"/>
      <c r="N47" s="25" t="n"/>
      <c r="O47" s="26">
        <f>IF(OR(M47="",N47=""),"",M47*N47)</f>
        <v/>
      </c>
      <c r="P47" s="26">
        <f>IF(O47="","",O47/11)</f>
        <v/>
      </c>
      <c r="Q47" s="26">
        <f>IF(O47="","",O47-P47)</f>
        <v/>
      </c>
      <c r="R47" s="24">
        <f>IFERROR(M47/L47,"")</f>
        <v/>
      </c>
      <c r="S47" s="26">
        <f>IFERROR(O47/L47,"")</f>
        <v/>
      </c>
      <c r="T47" s="4" t="n"/>
      <c r="U47" s="4" t="n"/>
      <c r="V47" s="5" t="n"/>
      <c r="W47" s="10">
        <f>IF(C47="","",IFERROR(VLOOKUP(C47,'Dashboard'!$A$16:$C$18,2,FALSE),"Check vessel"))</f>
        <v/>
      </c>
    </row>
    <row r="48" ht="26" customHeight="1">
      <c r="A48" s="2" t="n"/>
      <c r="B48" s="22" t="n"/>
      <c r="C48" s="4" t="n"/>
      <c r="D48" s="4" t="n"/>
      <c r="E48" s="5" t="n"/>
      <c r="F48" s="5" t="n"/>
      <c r="G48" s="5" t="n"/>
      <c r="H48" s="4" t="n"/>
      <c r="I48" s="5" t="n"/>
      <c r="J48" s="23" t="n"/>
      <c r="K48" s="23" t="n"/>
      <c r="L48" s="35">
        <f>IF(OR(J48="",K48=""),"",K48-J48)</f>
        <v/>
      </c>
      <c r="M48" s="23" t="n"/>
      <c r="N48" s="25" t="n"/>
      <c r="O48" s="26">
        <f>IF(OR(M48="",N48=""),"",M48*N48)</f>
        <v/>
      </c>
      <c r="P48" s="26">
        <f>IF(O48="","",O48/11)</f>
        <v/>
      </c>
      <c r="Q48" s="26">
        <f>IF(O48="","",O48-P48)</f>
        <v/>
      </c>
      <c r="R48" s="24">
        <f>IFERROR(M48/L48,"")</f>
        <v/>
      </c>
      <c r="S48" s="26">
        <f>IFERROR(O48/L48,"")</f>
        <v/>
      </c>
      <c r="T48" s="4" t="n"/>
      <c r="U48" s="4" t="n"/>
      <c r="V48" s="5" t="n"/>
      <c r="W48" s="10">
        <f>IF(C48="","",IFERROR(VLOOKUP(C48,'Dashboard'!$A$16:$C$18,2,FALSE),"Check vessel"))</f>
        <v/>
      </c>
    </row>
    <row r="49" ht="26" customHeight="1">
      <c r="A49" s="2" t="n"/>
      <c r="B49" s="22" t="n"/>
      <c r="C49" s="4" t="n"/>
      <c r="D49" s="4" t="n"/>
      <c r="E49" s="5" t="n"/>
      <c r="F49" s="5" t="n"/>
      <c r="G49" s="5" t="n"/>
      <c r="H49" s="4" t="n"/>
      <c r="I49" s="5" t="n"/>
      <c r="J49" s="23" t="n"/>
      <c r="K49" s="23" t="n"/>
      <c r="L49" s="35">
        <f>IF(OR(J49="",K49=""),"",K49-J49)</f>
        <v/>
      </c>
      <c r="M49" s="23" t="n"/>
      <c r="N49" s="25" t="n"/>
      <c r="O49" s="26">
        <f>IF(OR(M49="",N49=""),"",M49*N49)</f>
        <v/>
      </c>
      <c r="P49" s="26">
        <f>IF(O49="","",O49/11)</f>
        <v/>
      </c>
      <c r="Q49" s="26">
        <f>IF(O49="","",O49-P49)</f>
        <v/>
      </c>
      <c r="R49" s="24">
        <f>IFERROR(M49/L49,"")</f>
        <v/>
      </c>
      <c r="S49" s="26">
        <f>IFERROR(O49/L49,"")</f>
        <v/>
      </c>
      <c r="T49" s="4" t="n"/>
      <c r="U49" s="4" t="n"/>
      <c r="V49" s="5" t="n"/>
      <c r="W49" s="10">
        <f>IF(C49="","",IFERROR(VLOOKUP(C49,'Dashboard'!$A$16:$C$18,2,FALSE),"Check vessel"))</f>
        <v/>
      </c>
    </row>
    <row r="50" ht="26" customHeight="1">
      <c r="A50" s="2" t="n"/>
      <c r="B50" s="22" t="n"/>
      <c r="C50" s="4" t="n"/>
      <c r="D50" s="4" t="n"/>
      <c r="E50" s="5" t="n"/>
      <c r="F50" s="5" t="n"/>
      <c r="G50" s="5" t="n"/>
      <c r="H50" s="4" t="n"/>
      <c r="I50" s="5" t="n"/>
      <c r="J50" s="23" t="n"/>
      <c r="K50" s="23" t="n"/>
      <c r="L50" s="35">
        <f>IF(OR(J50="",K50=""),"",K50-J50)</f>
        <v/>
      </c>
      <c r="M50" s="23" t="n"/>
      <c r="N50" s="25" t="n"/>
      <c r="O50" s="26">
        <f>IF(OR(M50="",N50=""),"",M50*N50)</f>
        <v/>
      </c>
      <c r="P50" s="26">
        <f>IF(O50="","",O50/11)</f>
        <v/>
      </c>
      <c r="Q50" s="26">
        <f>IF(O50="","",O50-P50)</f>
        <v/>
      </c>
      <c r="R50" s="24">
        <f>IFERROR(M50/L50,"")</f>
        <v/>
      </c>
      <c r="S50" s="26">
        <f>IFERROR(O50/L50,"")</f>
        <v/>
      </c>
      <c r="T50" s="4" t="n"/>
      <c r="U50" s="4" t="n"/>
      <c r="V50" s="5" t="n"/>
      <c r="W50" s="10">
        <f>IF(C50="","",IFERROR(VLOOKUP(C50,'Dashboard'!$A$16:$C$18,2,FALSE),"Check vessel"))</f>
        <v/>
      </c>
    </row>
    <row r="51" ht="26" customHeight="1">
      <c r="A51" s="2" t="n"/>
      <c r="B51" s="22" t="n"/>
      <c r="C51" s="4" t="n"/>
      <c r="D51" s="4" t="n"/>
      <c r="E51" s="5" t="n"/>
      <c r="F51" s="5" t="n"/>
      <c r="G51" s="5" t="n"/>
      <c r="H51" s="4" t="n"/>
      <c r="I51" s="5" t="n"/>
      <c r="J51" s="23" t="n"/>
      <c r="K51" s="23" t="n"/>
      <c r="L51" s="35">
        <f>IF(OR(J51="",K51=""),"",K51-J51)</f>
        <v/>
      </c>
      <c r="M51" s="23" t="n"/>
      <c r="N51" s="25" t="n"/>
      <c r="O51" s="26">
        <f>IF(OR(M51="",N51=""),"",M51*N51)</f>
        <v/>
      </c>
      <c r="P51" s="26">
        <f>IF(O51="","",O51/11)</f>
        <v/>
      </c>
      <c r="Q51" s="26">
        <f>IF(O51="","",O51-P51)</f>
        <v/>
      </c>
      <c r="R51" s="24">
        <f>IFERROR(M51/L51,"")</f>
        <v/>
      </c>
      <c r="S51" s="26">
        <f>IFERROR(O51/L51,"")</f>
        <v/>
      </c>
      <c r="T51" s="4" t="n"/>
      <c r="U51" s="4" t="n"/>
      <c r="V51" s="5" t="n"/>
      <c r="W51" s="10">
        <f>IF(C51="","",IFERROR(VLOOKUP(C51,'Dashboard'!$A$16:$C$18,2,FALSE),"Check vessel"))</f>
        <v/>
      </c>
    </row>
    <row r="52" ht="26" customHeight="1">
      <c r="A52" s="2" t="n"/>
      <c r="B52" s="22" t="n"/>
      <c r="C52" s="4" t="n"/>
      <c r="D52" s="4" t="n"/>
      <c r="E52" s="5" t="n"/>
      <c r="F52" s="5" t="n"/>
      <c r="G52" s="5" t="n"/>
      <c r="H52" s="4" t="n"/>
      <c r="I52" s="5" t="n"/>
      <c r="J52" s="23" t="n"/>
      <c r="K52" s="23" t="n"/>
      <c r="L52" s="35">
        <f>IF(OR(J52="",K52=""),"",K52-J52)</f>
        <v/>
      </c>
      <c r="M52" s="23" t="n"/>
      <c r="N52" s="25" t="n"/>
      <c r="O52" s="26">
        <f>IF(OR(M52="",N52=""),"",M52*N52)</f>
        <v/>
      </c>
      <c r="P52" s="26">
        <f>IF(O52="","",O52/11)</f>
        <v/>
      </c>
      <c r="Q52" s="26">
        <f>IF(O52="","",O52-P52)</f>
        <v/>
      </c>
      <c r="R52" s="24">
        <f>IFERROR(M52/L52,"")</f>
        <v/>
      </c>
      <c r="S52" s="26">
        <f>IFERROR(O52/L52,"")</f>
        <v/>
      </c>
      <c r="T52" s="4" t="n"/>
      <c r="U52" s="4" t="n"/>
      <c r="V52" s="5" t="n"/>
      <c r="W52" s="10">
        <f>IF(C52="","",IFERROR(VLOOKUP(C52,'Dashboard'!$A$16:$C$18,2,FALSE),"Check vessel"))</f>
        <v/>
      </c>
    </row>
    <row r="53" ht="26" customHeight="1">
      <c r="A53" s="2" t="n"/>
      <c r="B53" s="22" t="n"/>
      <c r="C53" s="4" t="n"/>
      <c r="D53" s="4" t="n"/>
      <c r="E53" s="5" t="n"/>
      <c r="F53" s="5" t="n"/>
      <c r="G53" s="5" t="n"/>
      <c r="H53" s="4" t="n"/>
      <c r="I53" s="5" t="n"/>
      <c r="J53" s="23" t="n"/>
      <c r="K53" s="23" t="n"/>
      <c r="L53" s="35">
        <f>IF(OR(J53="",K53=""),"",K53-J53)</f>
        <v/>
      </c>
      <c r="M53" s="23" t="n"/>
      <c r="N53" s="25" t="n"/>
      <c r="O53" s="26">
        <f>IF(OR(M53="",N53=""),"",M53*N53)</f>
        <v/>
      </c>
      <c r="P53" s="26">
        <f>IF(O53="","",O53/11)</f>
        <v/>
      </c>
      <c r="Q53" s="26">
        <f>IF(O53="","",O53-P53)</f>
        <v/>
      </c>
      <c r="R53" s="24">
        <f>IFERROR(M53/L53,"")</f>
        <v/>
      </c>
      <c r="S53" s="26">
        <f>IFERROR(O53/L53,"")</f>
        <v/>
      </c>
      <c r="T53" s="4" t="n"/>
      <c r="U53" s="4" t="n"/>
      <c r="V53" s="5" t="n"/>
      <c r="W53" s="10">
        <f>IF(C53="","",IFERROR(VLOOKUP(C53,'Dashboard'!$A$16:$C$18,2,FALSE),"Check vessel"))</f>
        <v/>
      </c>
    </row>
    <row r="54" ht="26" customHeight="1">
      <c r="A54" s="2" t="n"/>
      <c r="B54" s="22" t="n"/>
      <c r="C54" s="4" t="n"/>
      <c r="D54" s="4" t="n"/>
      <c r="E54" s="5" t="n"/>
      <c r="F54" s="5" t="n"/>
      <c r="G54" s="5" t="n"/>
      <c r="H54" s="4" t="n"/>
      <c r="I54" s="5" t="n"/>
      <c r="J54" s="23" t="n"/>
      <c r="K54" s="23" t="n"/>
      <c r="L54" s="35">
        <f>IF(OR(J54="",K54=""),"",K54-J54)</f>
        <v/>
      </c>
      <c r="M54" s="23" t="n"/>
      <c r="N54" s="25" t="n"/>
      <c r="O54" s="26">
        <f>IF(OR(M54="",N54=""),"",M54*N54)</f>
        <v/>
      </c>
      <c r="P54" s="26">
        <f>IF(O54="","",O54/11)</f>
        <v/>
      </c>
      <c r="Q54" s="26">
        <f>IF(O54="","",O54-P54)</f>
        <v/>
      </c>
      <c r="R54" s="24">
        <f>IFERROR(M54/L54,"")</f>
        <v/>
      </c>
      <c r="S54" s="26">
        <f>IFERROR(O54/L54,"")</f>
        <v/>
      </c>
      <c r="T54" s="4" t="n"/>
      <c r="U54" s="4" t="n"/>
      <c r="V54" s="5" t="n"/>
      <c r="W54" s="10">
        <f>IF(C54="","",IFERROR(VLOOKUP(C54,'Dashboard'!$A$16:$C$18,2,FALSE),"Check vessel"))</f>
        <v/>
      </c>
    </row>
    <row r="55" ht="26" customHeight="1">
      <c r="A55" s="2" t="n"/>
      <c r="B55" s="22" t="n"/>
      <c r="C55" s="4" t="n"/>
      <c r="D55" s="4" t="n"/>
      <c r="E55" s="5" t="n"/>
      <c r="F55" s="5" t="n"/>
      <c r="G55" s="5" t="n"/>
      <c r="H55" s="4" t="n"/>
      <c r="I55" s="5" t="n"/>
      <c r="J55" s="23" t="n"/>
      <c r="K55" s="23" t="n"/>
      <c r="L55" s="35">
        <f>IF(OR(J55="",K55=""),"",K55-J55)</f>
        <v/>
      </c>
      <c r="M55" s="23" t="n"/>
      <c r="N55" s="25" t="n"/>
      <c r="O55" s="26">
        <f>IF(OR(M55="",N55=""),"",M55*N55)</f>
        <v/>
      </c>
      <c r="P55" s="26">
        <f>IF(O55="","",O55/11)</f>
        <v/>
      </c>
      <c r="Q55" s="26">
        <f>IF(O55="","",O55-P55)</f>
        <v/>
      </c>
      <c r="R55" s="24">
        <f>IFERROR(M55/L55,"")</f>
        <v/>
      </c>
      <c r="S55" s="26">
        <f>IFERROR(O55/L55,"")</f>
        <v/>
      </c>
      <c r="T55" s="4" t="n"/>
      <c r="U55" s="4" t="n"/>
      <c r="V55" s="5" t="n"/>
      <c r="W55" s="10">
        <f>IF(C55="","",IFERROR(VLOOKUP(C55,'Dashboard'!$A$16:$C$18,2,FALSE),"Check vessel"))</f>
        <v/>
      </c>
    </row>
    <row r="56" ht="26" customHeight="1">
      <c r="A56" s="2" t="n"/>
      <c r="B56" s="22" t="n"/>
      <c r="C56" s="4" t="n"/>
      <c r="D56" s="4" t="n"/>
      <c r="E56" s="5" t="n"/>
      <c r="F56" s="5" t="n"/>
      <c r="G56" s="5" t="n"/>
      <c r="H56" s="4" t="n"/>
      <c r="I56" s="5" t="n"/>
      <c r="J56" s="23" t="n"/>
      <c r="K56" s="23" t="n"/>
      <c r="L56" s="35">
        <f>IF(OR(J56="",K56=""),"",K56-J56)</f>
        <v/>
      </c>
      <c r="M56" s="23" t="n"/>
      <c r="N56" s="25" t="n"/>
      <c r="O56" s="26">
        <f>IF(OR(M56="",N56=""),"",M56*N56)</f>
        <v/>
      </c>
      <c r="P56" s="26">
        <f>IF(O56="","",O56/11)</f>
        <v/>
      </c>
      <c r="Q56" s="26">
        <f>IF(O56="","",O56-P56)</f>
        <v/>
      </c>
      <c r="R56" s="24">
        <f>IFERROR(M56/L56,"")</f>
        <v/>
      </c>
      <c r="S56" s="26">
        <f>IFERROR(O56/L56,"")</f>
        <v/>
      </c>
      <c r="T56" s="4" t="n"/>
      <c r="U56" s="4" t="n"/>
      <c r="V56" s="5" t="n"/>
      <c r="W56" s="10">
        <f>IF(C56="","",IFERROR(VLOOKUP(C56,'Dashboard'!$A$16:$C$18,2,FALSE),"Check vessel"))</f>
        <v/>
      </c>
    </row>
    <row r="57" ht="26" customHeight="1">
      <c r="A57" s="2" t="n"/>
      <c r="B57" s="22" t="n"/>
      <c r="C57" s="4" t="n"/>
      <c r="D57" s="4" t="n"/>
      <c r="E57" s="5" t="n"/>
      <c r="F57" s="5" t="n"/>
      <c r="G57" s="5" t="n"/>
      <c r="H57" s="4" t="n"/>
      <c r="I57" s="5" t="n"/>
      <c r="J57" s="23" t="n"/>
      <c r="K57" s="23" t="n"/>
      <c r="L57" s="35">
        <f>IF(OR(J57="",K57=""),"",K57-J57)</f>
        <v/>
      </c>
      <c r="M57" s="23" t="n"/>
      <c r="N57" s="25" t="n"/>
      <c r="O57" s="26">
        <f>IF(OR(M57="",N57=""),"",M57*N57)</f>
        <v/>
      </c>
      <c r="P57" s="26">
        <f>IF(O57="","",O57/11)</f>
        <v/>
      </c>
      <c r="Q57" s="26">
        <f>IF(O57="","",O57-P57)</f>
        <v/>
      </c>
      <c r="R57" s="24">
        <f>IFERROR(M57/L57,"")</f>
        <v/>
      </c>
      <c r="S57" s="26">
        <f>IFERROR(O57/L57,"")</f>
        <v/>
      </c>
      <c r="T57" s="4" t="n"/>
      <c r="U57" s="4" t="n"/>
      <c r="V57" s="5" t="n"/>
      <c r="W57" s="10">
        <f>IF(C57="","",IFERROR(VLOOKUP(C57,'Dashboard'!$A$16:$C$18,2,FALSE),"Check vessel"))</f>
        <v/>
      </c>
    </row>
    <row r="58" ht="26" customHeight="1">
      <c r="A58" s="2" t="n"/>
      <c r="B58" s="22" t="n"/>
      <c r="C58" s="4" t="n"/>
      <c r="D58" s="4" t="n"/>
      <c r="E58" s="5" t="n"/>
      <c r="F58" s="5" t="n"/>
      <c r="G58" s="5" t="n"/>
      <c r="H58" s="4" t="n"/>
      <c r="I58" s="5" t="n"/>
      <c r="J58" s="23" t="n"/>
      <c r="K58" s="23" t="n"/>
      <c r="L58" s="35">
        <f>IF(OR(J58="",K58=""),"",K58-J58)</f>
        <v/>
      </c>
      <c r="M58" s="23" t="n"/>
      <c r="N58" s="25" t="n"/>
      <c r="O58" s="26">
        <f>IF(OR(M58="",N58=""),"",M58*N58)</f>
        <v/>
      </c>
      <c r="P58" s="26">
        <f>IF(O58="","",O58/11)</f>
        <v/>
      </c>
      <c r="Q58" s="26">
        <f>IF(O58="","",O58-P58)</f>
        <v/>
      </c>
      <c r="R58" s="24">
        <f>IFERROR(M58/L58,"")</f>
        <v/>
      </c>
      <c r="S58" s="26">
        <f>IFERROR(O58/L58,"")</f>
        <v/>
      </c>
      <c r="T58" s="4" t="n"/>
      <c r="U58" s="4" t="n"/>
      <c r="V58" s="5" t="n"/>
      <c r="W58" s="10">
        <f>IF(C58="","",IFERROR(VLOOKUP(C58,'Dashboard'!$A$16:$C$18,2,FALSE),"Check vessel"))</f>
        <v/>
      </c>
    </row>
    <row r="59" ht="26" customHeight="1">
      <c r="A59" s="2" t="n"/>
      <c r="B59" s="22" t="n"/>
      <c r="C59" s="4" t="n"/>
      <c r="D59" s="4" t="n"/>
      <c r="E59" s="5" t="n"/>
      <c r="F59" s="5" t="n"/>
      <c r="G59" s="5" t="n"/>
      <c r="H59" s="4" t="n"/>
      <c r="I59" s="5" t="n"/>
      <c r="J59" s="23" t="n"/>
      <c r="K59" s="23" t="n"/>
      <c r="L59" s="35">
        <f>IF(OR(J59="",K59=""),"",K59-J59)</f>
        <v/>
      </c>
      <c r="M59" s="23" t="n"/>
      <c r="N59" s="25" t="n"/>
      <c r="O59" s="26">
        <f>IF(OR(M59="",N59=""),"",M59*N59)</f>
        <v/>
      </c>
      <c r="P59" s="26">
        <f>IF(O59="","",O59/11)</f>
        <v/>
      </c>
      <c r="Q59" s="26">
        <f>IF(O59="","",O59-P59)</f>
        <v/>
      </c>
      <c r="R59" s="24">
        <f>IFERROR(M59/L59,"")</f>
        <v/>
      </c>
      <c r="S59" s="26">
        <f>IFERROR(O59/L59,"")</f>
        <v/>
      </c>
      <c r="T59" s="4" t="n"/>
      <c r="U59" s="4" t="n"/>
      <c r="V59" s="5" t="n"/>
      <c r="W59" s="10">
        <f>IF(C59="","",IFERROR(VLOOKUP(C59,'Dashboard'!$A$16:$C$18,2,FALSE),"Check vessel"))</f>
        <v/>
      </c>
    </row>
    <row r="60" ht="26" customHeight="1">
      <c r="A60" s="2" t="n"/>
      <c r="B60" s="22" t="n"/>
      <c r="C60" s="4" t="n"/>
      <c r="D60" s="4" t="n"/>
      <c r="E60" s="5" t="n"/>
      <c r="F60" s="5" t="n"/>
      <c r="G60" s="5" t="n"/>
      <c r="H60" s="4" t="n"/>
      <c r="I60" s="5" t="n"/>
      <c r="J60" s="23" t="n"/>
      <c r="K60" s="23" t="n"/>
      <c r="L60" s="35">
        <f>IF(OR(J60="",K60=""),"",K60-J60)</f>
        <v/>
      </c>
      <c r="M60" s="23" t="n"/>
      <c r="N60" s="25" t="n"/>
      <c r="O60" s="26">
        <f>IF(OR(M60="",N60=""),"",M60*N60)</f>
        <v/>
      </c>
      <c r="P60" s="26">
        <f>IF(O60="","",O60/11)</f>
        <v/>
      </c>
      <c r="Q60" s="26">
        <f>IF(O60="","",O60-P60)</f>
        <v/>
      </c>
      <c r="R60" s="24">
        <f>IFERROR(M60/L60,"")</f>
        <v/>
      </c>
      <c r="S60" s="26">
        <f>IFERROR(O60/L60,"")</f>
        <v/>
      </c>
      <c r="T60" s="4" t="n"/>
      <c r="U60" s="4" t="n"/>
      <c r="V60" s="5" t="n"/>
      <c r="W60" s="10">
        <f>IF(C60="","",IFERROR(VLOOKUP(C60,'Dashboard'!$A$16:$C$18,2,FALSE),"Check vessel"))</f>
        <v/>
      </c>
    </row>
    <row r="61" ht="26" customHeight="1">
      <c r="A61" s="2" t="n"/>
      <c r="B61" s="22" t="n"/>
      <c r="C61" s="4" t="n"/>
      <c r="D61" s="4" t="n"/>
      <c r="E61" s="5" t="n"/>
      <c r="F61" s="5" t="n"/>
      <c r="G61" s="5" t="n"/>
      <c r="H61" s="4" t="n"/>
      <c r="I61" s="5" t="n"/>
      <c r="J61" s="23" t="n"/>
      <c r="K61" s="23" t="n"/>
      <c r="L61" s="35">
        <f>IF(OR(J61="",K61=""),"",K61-J61)</f>
        <v/>
      </c>
      <c r="M61" s="23" t="n"/>
      <c r="N61" s="25" t="n"/>
      <c r="O61" s="26">
        <f>IF(OR(M61="",N61=""),"",M61*N61)</f>
        <v/>
      </c>
      <c r="P61" s="26">
        <f>IF(O61="","",O61/11)</f>
        <v/>
      </c>
      <c r="Q61" s="26">
        <f>IF(O61="","",O61-P61)</f>
        <v/>
      </c>
      <c r="R61" s="24">
        <f>IFERROR(M61/L61,"")</f>
        <v/>
      </c>
      <c r="S61" s="26">
        <f>IFERROR(O61/L61,"")</f>
        <v/>
      </c>
      <c r="T61" s="4" t="n"/>
      <c r="U61" s="4" t="n"/>
      <c r="V61" s="5" t="n"/>
      <c r="W61" s="10">
        <f>IF(C61="","",IFERROR(VLOOKUP(C61,'Dashboard'!$A$16:$C$18,2,FALSE),"Check vessel"))</f>
        <v/>
      </c>
    </row>
    <row r="62" ht="26" customHeight="1">
      <c r="A62" s="2" t="n"/>
      <c r="B62" s="22" t="n"/>
      <c r="C62" s="4" t="n"/>
      <c r="D62" s="4" t="n"/>
      <c r="E62" s="5" t="n"/>
      <c r="F62" s="5" t="n"/>
      <c r="G62" s="5" t="n"/>
      <c r="H62" s="4" t="n"/>
      <c r="I62" s="5" t="n"/>
      <c r="J62" s="23" t="n"/>
      <c r="K62" s="23" t="n"/>
      <c r="L62" s="35">
        <f>IF(OR(J62="",K62=""),"",K62-J62)</f>
        <v/>
      </c>
      <c r="M62" s="23" t="n"/>
      <c r="N62" s="25" t="n"/>
      <c r="O62" s="26">
        <f>IF(OR(M62="",N62=""),"",M62*N62)</f>
        <v/>
      </c>
      <c r="P62" s="26">
        <f>IF(O62="","",O62/11)</f>
        <v/>
      </c>
      <c r="Q62" s="26">
        <f>IF(O62="","",O62-P62)</f>
        <v/>
      </c>
      <c r="R62" s="24">
        <f>IFERROR(M62/L62,"")</f>
        <v/>
      </c>
      <c r="S62" s="26">
        <f>IFERROR(O62/L62,"")</f>
        <v/>
      </c>
      <c r="T62" s="4" t="n"/>
      <c r="U62" s="4" t="n"/>
      <c r="V62" s="5" t="n"/>
      <c r="W62" s="10">
        <f>IF(C62="","",IFERROR(VLOOKUP(C62,'Dashboard'!$A$16:$C$18,2,FALSE),"Check vessel"))</f>
        <v/>
      </c>
    </row>
    <row r="63" ht="26" customHeight="1">
      <c r="A63" s="2" t="n"/>
      <c r="B63" s="22" t="n"/>
      <c r="C63" s="4" t="n"/>
      <c r="D63" s="4" t="n"/>
      <c r="E63" s="5" t="n"/>
      <c r="F63" s="5" t="n"/>
      <c r="G63" s="5" t="n"/>
      <c r="H63" s="4" t="n"/>
      <c r="I63" s="5" t="n"/>
      <c r="J63" s="23" t="n"/>
      <c r="K63" s="23" t="n"/>
      <c r="L63" s="35">
        <f>IF(OR(J63="",K63=""),"",K63-J63)</f>
        <v/>
      </c>
      <c r="M63" s="23" t="n"/>
      <c r="N63" s="25" t="n"/>
      <c r="O63" s="26">
        <f>IF(OR(M63="",N63=""),"",M63*N63)</f>
        <v/>
      </c>
      <c r="P63" s="26">
        <f>IF(O63="","",O63/11)</f>
        <v/>
      </c>
      <c r="Q63" s="26">
        <f>IF(O63="","",O63-P63)</f>
        <v/>
      </c>
      <c r="R63" s="24">
        <f>IFERROR(M63/L63,"")</f>
        <v/>
      </c>
      <c r="S63" s="26">
        <f>IFERROR(O63/L63,"")</f>
        <v/>
      </c>
      <c r="T63" s="4" t="n"/>
      <c r="U63" s="4" t="n"/>
      <c r="V63" s="5" t="n"/>
      <c r="W63" s="10">
        <f>IF(C63="","",IFERROR(VLOOKUP(C63,'Dashboard'!$A$16:$C$18,2,FALSE),"Check vessel"))</f>
        <v/>
      </c>
    </row>
    <row r="64" ht="26" customHeight="1">
      <c r="A64" s="2" t="n"/>
      <c r="B64" s="22" t="n"/>
      <c r="C64" s="4" t="n"/>
      <c r="D64" s="4" t="n"/>
      <c r="E64" s="5" t="n"/>
      <c r="F64" s="5" t="n"/>
      <c r="G64" s="5" t="n"/>
      <c r="H64" s="4" t="n"/>
      <c r="I64" s="5" t="n"/>
      <c r="J64" s="23" t="n"/>
      <c r="K64" s="23" t="n"/>
      <c r="L64" s="35">
        <f>IF(OR(J64="",K64=""),"",K64-J64)</f>
        <v/>
      </c>
      <c r="M64" s="23" t="n"/>
      <c r="N64" s="25" t="n"/>
      <c r="O64" s="26">
        <f>IF(OR(M64="",N64=""),"",M64*N64)</f>
        <v/>
      </c>
      <c r="P64" s="26">
        <f>IF(O64="","",O64/11)</f>
        <v/>
      </c>
      <c r="Q64" s="26">
        <f>IF(O64="","",O64-P64)</f>
        <v/>
      </c>
      <c r="R64" s="24">
        <f>IFERROR(M64/L64,"")</f>
        <v/>
      </c>
      <c r="S64" s="26">
        <f>IFERROR(O64/L64,"")</f>
        <v/>
      </c>
      <c r="T64" s="4" t="n"/>
      <c r="U64" s="4" t="n"/>
      <c r="V64" s="5" t="n"/>
      <c r="W64" s="10">
        <f>IF(C64="","",IFERROR(VLOOKUP(C64,'Dashboard'!$A$16:$C$18,2,FALSE),"Check vessel"))</f>
        <v/>
      </c>
    </row>
    <row r="65" ht="26" customHeight="1">
      <c r="A65" s="2" t="n"/>
      <c r="B65" s="22" t="n"/>
      <c r="C65" s="4" t="n"/>
      <c r="D65" s="4" t="n"/>
      <c r="E65" s="5" t="n"/>
      <c r="F65" s="5" t="n"/>
      <c r="G65" s="5" t="n"/>
      <c r="H65" s="4" t="n"/>
      <c r="I65" s="5" t="n"/>
      <c r="J65" s="23" t="n"/>
      <c r="K65" s="23" t="n"/>
      <c r="L65" s="35">
        <f>IF(OR(J65="",K65=""),"",K65-J65)</f>
        <v/>
      </c>
      <c r="M65" s="23" t="n"/>
      <c r="N65" s="25" t="n"/>
      <c r="O65" s="26">
        <f>IF(OR(M65="",N65=""),"",M65*N65)</f>
        <v/>
      </c>
      <c r="P65" s="26">
        <f>IF(O65="","",O65/11)</f>
        <v/>
      </c>
      <c r="Q65" s="26">
        <f>IF(O65="","",O65-P65)</f>
        <v/>
      </c>
      <c r="R65" s="24">
        <f>IFERROR(M65/L65,"")</f>
        <v/>
      </c>
      <c r="S65" s="26">
        <f>IFERROR(O65/L65,"")</f>
        <v/>
      </c>
      <c r="T65" s="4" t="n"/>
      <c r="U65" s="4" t="n"/>
      <c r="V65" s="5" t="n"/>
      <c r="W65" s="10">
        <f>IF(C65="","",IFERROR(VLOOKUP(C65,'Dashboard'!$A$16:$C$18,2,FALSE),"Check vessel"))</f>
        <v/>
      </c>
    </row>
    <row r="66" ht="26" customHeight="1">
      <c r="A66" s="2" t="n"/>
      <c r="B66" s="22" t="n"/>
      <c r="C66" s="4" t="n"/>
      <c r="D66" s="4" t="n"/>
      <c r="E66" s="5" t="n"/>
      <c r="F66" s="5" t="n"/>
      <c r="G66" s="5" t="n"/>
      <c r="H66" s="4" t="n"/>
      <c r="I66" s="5" t="n"/>
      <c r="J66" s="23" t="n"/>
      <c r="K66" s="23" t="n"/>
      <c r="L66" s="35">
        <f>IF(OR(J66="",K66=""),"",K66-J66)</f>
        <v/>
      </c>
      <c r="M66" s="23" t="n"/>
      <c r="N66" s="25" t="n"/>
      <c r="O66" s="26">
        <f>IF(OR(M66="",N66=""),"",M66*N66)</f>
        <v/>
      </c>
      <c r="P66" s="26">
        <f>IF(O66="","",O66/11)</f>
        <v/>
      </c>
      <c r="Q66" s="26">
        <f>IF(O66="","",O66-P66)</f>
        <v/>
      </c>
      <c r="R66" s="24">
        <f>IFERROR(M66/L66,"")</f>
        <v/>
      </c>
      <c r="S66" s="26">
        <f>IFERROR(O66/L66,"")</f>
        <v/>
      </c>
      <c r="T66" s="4" t="n"/>
      <c r="U66" s="4" t="n"/>
      <c r="V66" s="5" t="n"/>
      <c r="W66" s="10">
        <f>IF(C66="","",IFERROR(VLOOKUP(C66,'Dashboard'!$A$16:$C$18,2,FALSE),"Check vessel"))</f>
        <v/>
      </c>
    </row>
    <row r="67" ht="26" customHeight="1">
      <c r="A67" s="2" t="n"/>
      <c r="B67" s="22" t="n"/>
      <c r="C67" s="4" t="n"/>
      <c r="D67" s="4" t="n"/>
      <c r="E67" s="5" t="n"/>
      <c r="F67" s="5" t="n"/>
      <c r="G67" s="5" t="n"/>
      <c r="H67" s="4" t="n"/>
      <c r="I67" s="5" t="n"/>
      <c r="J67" s="23" t="n"/>
      <c r="K67" s="23" t="n"/>
      <c r="L67" s="35">
        <f>IF(OR(J67="",K67=""),"",K67-J67)</f>
        <v/>
      </c>
      <c r="M67" s="23" t="n"/>
      <c r="N67" s="25" t="n"/>
      <c r="O67" s="26">
        <f>IF(OR(M67="",N67=""),"",M67*N67)</f>
        <v/>
      </c>
      <c r="P67" s="26">
        <f>IF(O67="","",O67/11)</f>
        <v/>
      </c>
      <c r="Q67" s="26">
        <f>IF(O67="","",O67-P67)</f>
        <v/>
      </c>
      <c r="R67" s="24">
        <f>IFERROR(M67/L67,"")</f>
        <v/>
      </c>
      <c r="S67" s="26">
        <f>IFERROR(O67/L67,"")</f>
        <v/>
      </c>
      <c r="T67" s="4" t="n"/>
      <c r="U67" s="4" t="n"/>
      <c r="V67" s="5" t="n"/>
      <c r="W67" s="10">
        <f>IF(C67="","",IFERROR(VLOOKUP(C67,'Dashboard'!$A$16:$C$18,2,FALSE),"Check vessel"))</f>
        <v/>
      </c>
    </row>
    <row r="68" ht="26" customHeight="1">
      <c r="A68" s="2" t="n"/>
      <c r="B68" s="22" t="n"/>
      <c r="C68" s="4" t="n"/>
      <c r="D68" s="4" t="n"/>
      <c r="E68" s="5" t="n"/>
      <c r="F68" s="5" t="n"/>
      <c r="G68" s="5" t="n"/>
      <c r="H68" s="4" t="n"/>
      <c r="I68" s="5" t="n"/>
      <c r="J68" s="23" t="n"/>
      <c r="K68" s="23" t="n"/>
      <c r="L68" s="35">
        <f>IF(OR(J68="",K68=""),"",K68-J68)</f>
        <v/>
      </c>
      <c r="M68" s="23" t="n"/>
      <c r="N68" s="25" t="n"/>
      <c r="O68" s="26">
        <f>IF(OR(M68="",N68=""),"",M68*N68)</f>
        <v/>
      </c>
      <c r="P68" s="26">
        <f>IF(O68="","",O68/11)</f>
        <v/>
      </c>
      <c r="Q68" s="26">
        <f>IF(O68="","",O68-P68)</f>
        <v/>
      </c>
      <c r="R68" s="24">
        <f>IFERROR(M68/L68,"")</f>
        <v/>
      </c>
      <c r="S68" s="26">
        <f>IFERROR(O68/L68,"")</f>
        <v/>
      </c>
      <c r="T68" s="4" t="n"/>
      <c r="U68" s="4" t="n"/>
      <c r="V68" s="5" t="n"/>
      <c r="W68" s="10">
        <f>IF(C68="","",IFERROR(VLOOKUP(C68,'Dashboard'!$A$16:$C$18,2,FALSE),"Check vessel"))</f>
        <v/>
      </c>
    </row>
    <row r="69" ht="26" customHeight="1">
      <c r="A69" s="2" t="n"/>
      <c r="B69" s="22" t="n"/>
      <c r="C69" s="4" t="n"/>
      <c r="D69" s="4" t="n"/>
      <c r="E69" s="5" t="n"/>
      <c r="F69" s="5" t="n"/>
      <c r="G69" s="5" t="n"/>
      <c r="H69" s="4" t="n"/>
      <c r="I69" s="5" t="n"/>
      <c r="J69" s="23" t="n"/>
      <c r="K69" s="23" t="n"/>
      <c r="L69" s="35">
        <f>IF(OR(J69="",K69=""),"",K69-J69)</f>
        <v/>
      </c>
      <c r="M69" s="23" t="n"/>
      <c r="N69" s="25" t="n"/>
      <c r="O69" s="26">
        <f>IF(OR(M69="",N69=""),"",M69*N69)</f>
        <v/>
      </c>
      <c r="P69" s="26">
        <f>IF(O69="","",O69/11)</f>
        <v/>
      </c>
      <c r="Q69" s="26">
        <f>IF(O69="","",O69-P69)</f>
        <v/>
      </c>
      <c r="R69" s="24">
        <f>IFERROR(M69/L69,"")</f>
        <v/>
      </c>
      <c r="S69" s="26">
        <f>IFERROR(O69/L69,"")</f>
        <v/>
      </c>
      <c r="T69" s="4" t="n"/>
      <c r="U69" s="4" t="n"/>
      <c r="V69" s="5" t="n"/>
      <c r="W69" s="10">
        <f>IF(C69="","",IFERROR(VLOOKUP(C69,'Dashboard'!$A$16:$C$18,2,FALSE),"Check vessel"))</f>
        <v/>
      </c>
    </row>
    <row r="70" ht="26" customHeight="1">
      <c r="A70" s="2" t="n"/>
      <c r="B70" s="22" t="n"/>
      <c r="C70" s="4" t="n"/>
      <c r="D70" s="4" t="n"/>
      <c r="E70" s="5" t="n"/>
      <c r="F70" s="5" t="n"/>
      <c r="G70" s="5" t="n"/>
      <c r="H70" s="4" t="n"/>
      <c r="I70" s="5" t="n"/>
      <c r="J70" s="23" t="n"/>
      <c r="K70" s="23" t="n"/>
      <c r="L70" s="35">
        <f>IF(OR(J70="",K70=""),"",K70-J70)</f>
        <v/>
      </c>
      <c r="M70" s="23" t="n"/>
      <c r="N70" s="25" t="n"/>
      <c r="O70" s="26">
        <f>IF(OR(M70="",N70=""),"",M70*N70)</f>
        <v/>
      </c>
      <c r="P70" s="26">
        <f>IF(O70="","",O70/11)</f>
        <v/>
      </c>
      <c r="Q70" s="26">
        <f>IF(O70="","",O70-P70)</f>
        <v/>
      </c>
      <c r="R70" s="24">
        <f>IFERROR(M70/L70,"")</f>
        <v/>
      </c>
      <c r="S70" s="26">
        <f>IFERROR(O70/L70,"")</f>
        <v/>
      </c>
      <c r="T70" s="4" t="n"/>
      <c r="U70" s="4" t="n"/>
      <c r="V70" s="5" t="n"/>
      <c r="W70" s="10">
        <f>IF(C70="","",IFERROR(VLOOKUP(C70,'Dashboard'!$A$16:$C$18,2,FALSE),"Check vessel"))</f>
        <v/>
      </c>
    </row>
    <row r="71" ht="26" customHeight="1">
      <c r="A71" s="2" t="n"/>
      <c r="B71" s="22" t="n"/>
      <c r="C71" s="4" t="n"/>
      <c r="D71" s="4" t="n"/>
      <c r="E71" s="5" t="n"/>
      <c r="F71" s="5" t="n"/>
      <c r="G71" s="5" t="n"/>
      <c r="H71" s="4" t="n"/>
      <c r="I71" s="5" t="n"/>
      <c r="J71" s="23" t="n"/>
      <c r="K71" s="23" t="n"/>
      <c r="L71" s="35">
        <f>IF(OR(J71="",K71=""),"",K71-J71)</f>
        <v/>
      </c>
      <c r="M71" s="23" t="n"/>
      <c r="N71" s="25" t="n"/>
      <c r="O71" s="26">
        <f>IF(OR(M71="",N71=""),"",M71*N71)</f>
        <v/>
      </c>
      <c r="P71" s="26">
        <f>IF(O71="","",O71/11)</f>
        <v/>
      </c>
      <c r="Q71" s="26">
        <f>IF(O71="","",O71-P71)</f>
        <v/>
      </c>
      <c r="R71" s="24">
        <f>IFERROR(M71/L71,"")</f>
        <v/>
      </c>
      <c r="S71" s="26">
        <f>IFERROR(O71/L71,"")</f>
        <v/>
      </c>
      <c r="T71" s="4" t="n"/>
      <c r="U71" s="4" t="n"/>
      <c r="V71" s="5" t="n"/>
      <c r="W71" s="10">
        <f>IF(C71="","",IFERROR(VLOOKUP(C71,'Dashboard'!$A$16:$C$18,2,FALSE),"Check vessel"))</f>
        <v/>
      </c>
    </row>
    <row r="72" ht="26" customHeight="1">
      <c r="A72" s="2" t="n"/>
      <c r="B72" s="22" t="n"/>
      <c r="C72" s="4" t="n"/>
      <c r="D72" s="4" t="n"/>
      <c r="E72" s="5" t="n"/>
      <c r="F72" s="5" t="n"/>
      <c r="G72" s="5" t="n"/>
      <c r="H72" s="4" t="n"/>
      <c r="I72" s="5" t="n"/>
      <c r="J72" s="23" t="n"/>
      <c r="K72" s="23" t="n"/>
      <c r="L72" s="35">
        <f>IF(OR(J72="",K72=""),"",K72-J72)</f>
        <v/>
      </c>
      <c r="M72" s="23" t="n"/>
      <c r="N72" s="25" t="n"/>
      <c r="O72" s="26">
        <f>IF(OR(M72="",N72=""),"",M72*N72)</f>
        <v/>
      </c>
      <c r="P72" s="26">
        <f>IF(O72="","",O72/11)</f>
        <v/>
      </c>
      <c r="Q72" s="26">
        <f>IF(O72="","",O72-P72)</f>
        <v/>
      </c>
      <c r="R72" s="24">
        <f>IFERROR(M72/L72,"")</f>
        <v/>
      </c>
      <c r="S72" s="26">
        <f>IFERROR(O72/L72,"")</f>
        <v/>
      </c>
      <c r="T72" s="4" t="n"/>
      <c r="U72" s="4" t="n"/>
      <c r="V72" s="5" t="n"/>
      <c r="W72" s="10">
        <f>IF(C72="","",IFERROR(VLOOKUP(C72,'Dashboard'!$A$16:$C$18,2,FALSE),"Check vessel"))</f>
        <v/>
      </c>
    </row>
    <row r="73" ht="26" customHeight="1">
      <c r="A73" s="2" t="n"/>
      <c r="B73" s="22" t="n"/>
      <c r="C73" s="4" t="n"/>
      <c r="D73" s="4" t="n"/>
      <c r="E73" s="5" t="n"/>
      <c r="F73" s="5" t="n"/>
      <c r="G73" s="5" t="n"/>
      <c r="H73" s="4" t="n"/>
      <c r="I73" s="5" t="n"/>
      <c r="J73" s="23" t="n"/>
      <c r="K73" s="23" t="n"/>
      <c r="L73" s="35">
        <f>IF(OR(J73="",K73=""),"",K73-J73)</f>
        <v/>
      </c>
      <c r="M73" s="23" t="n"/>
      <c r="N73" s="25" t="n"/>
      <c r="O73" s="26">
        <f>IF(OR(M73="",N73=""),"",M73*N73)</f>
        <v/>
      </c>
      <c r="P73" s="26">
        <f>IF(O73="","",O73/11)</f>
        <v/>
      </c>
      <c r="Q73" s="26">
        <f>IF(O73="","",O73-P73)</f>
        <v/>
      </c>
      <c r="R73" s="24">
        <f>IFERROR(M73/L73,"")</f>
        <v/>
      </c>
      <c r="S73" s="26">
        <f>IFERROR(O73/L73,"")</f>
        <v/>
      </c>
      <c r="T73" s="4" t="n"/>
      <c r="U73" s="4" t="n"/>
      <c r="V73" s="5" t="n"/>
      <c r="W73" s="10">
        <f>IF(C73="","",IFERROR(VLOOKUP(C73,'Dashboard'!$A$16:$C$18,2,FALSE),"Check vessel"))</f>
        <v/>
      </c>
    </row>
    <row r="74" ht="26" customHeight="1">
      <c r="A74" s="2" t="n"/>
      <c r="B74" s="22" t="n"/>
      <c r="C74" s="4" t="n"/>
      <c r="D74" s="4" t="n"/>
      <c r="E74" s="5" t="n"/>
      <c r="F74" s="5" t="n"/>
      <c r="G74" s="5" t="n"/>
      <c r="H74" s="4" t="n"/>
      <c r="I74" s="5" t="n"/>
      <c r="J74" s="23" t="n"/>
      <c r="K74" s="23" t="n"/>
      <c r="L74" s="35">
        <f>IF(OR(J74="",K74=""),"",K74-J74)</f>
        <v/>
      </c>
      <c r="M74" s="23" t="n"/>
      <c r="N74" s="25" t="n"/>
      <c r="O74" s="26">
        <f>IF(OR(M74="",N74=""),"",M74*N74)</f>
        <v/>
      </c>
      <c r="P74" s="26">
        <f>IF(O74="","",O74/11)</f>
        <v/>
      </c>
      <c r="Q74" s="26">
        <f>IF(O74="","",O74-P74)</f>
        <v/>
      </c>
      <c r="R74" s="24">
        <f>IFERROR(M74/L74,"")</f>
        <v/>
      </c>
      <c r="S74" s="26">
        <f>IFERROR(O74/L74,"")</f>
        <v/>
      </c>
      <c r="T74" s="4" t="n"/>
      <c r="U74" s="4" t="n"/>
      <c r="V74" s="5" t="n"/>
      <c r="W74" s="10">
        <f>IF(C74="","",IFERROR(VLOOKUP(C74,'Dashboard'!$A$16:$C$18,2,FALSE),"Check vessel"))</f>
        <v/>
      </c>
    </row>
    <row r="75" ht="26" customHeight="1">
      <c r="A75" s="2" t="n"/>
      <c r="B75" s="22" t="n"/>
      <c r="C75" s="4" t="n"/>
      <c r="D75" s="4" t="n"/>
      <c r="E75" s="5" t="n"/>
      <c r="F75" s="5" t="n"/>
      <c r="G75" s="5" t="n"/>
      <c r="H75" s="4" t="n"/>
      <c r="I75" s="5" t="n"/>
      <c r="J75" s="23" t="n"/>
      <c r="K75" s="23" t="n"/>
      <c r="L75" s="35">
        <f>IF(OR(J75="",K75=""),"",K75-J75)</f>
        <v/>
      </c>
      <c r="M75" s="23" t="n"/>
      <c r="N75" s="25" t="n"/>
      <c r="O75" s="26">
        <f>IF(OR(M75="",N75=""),"",M75*N75)</f>
        <v/>
      </c>
      <c r="P75" s="26">
        <f>IF(O75="","",O75/11)</f>
        <v/>
      </c>
      <c r="Q75" s="26">
        <f>IF(O75="","",O75-P75)</f>
        <v/>
      </c>
      <c r="R75" s="24">
        <f>IFERROR(M75/L75,"")</f>
        <v/>
      </c>
      <c r="S75" s="26">
        <f>IFERROR(O75/L75,"")</f>
        <v/>
      </c>
      <c r="T75" s="4" t="n"/>
      <c r="U75" s="4" t="n"/>
      <c r="V75" s="5" t="n"/>
      <c r="W75" s="10">
        <f>IF(C75="","",IFERROR(VLOOKUP(C75,'Dashboard'!$A$16:$C$18,2,FALSE),"Check vessel"))</f>
        <v/>
      </c>
    </row>
    <row r="76" ht="26" customHeight="1">
      <c r="A76" s="2" t="n"/>
      <c r="B76" s="22" t="n"/>
      <c r="C76" s="4" t="n"/>
      <c r="D76" s="4" t="n"/>
      <c r="E76" s="5" t="n"/>
      <c r="F76" s="5" t="n"/>
      <c r="G76" s="5" t="n"/>
      <c r="H76" s="4" t="n"/>
      <c r="I76" s="5" t="n"/>
      <c r="J76" s="23" t="n"/>
      <c r="K76" s="23" t="n"/>
      <c r="L76" s="35">
        <f>IF(OR(J76="",K76=""),"",K76-J76)</f>
        <v/>
      </c>
      <c r="M76" s="23" t="n"/>
      <c r="N76" s="25" t="n"/>
      <c r="O76" s="26">
        <f>IF(OR(M76="",N76=""),"",M76*N76)</f>
        <v/>
      </c>
      <c r="P76" s="26">
        <f>IF(O76="","",O76/11)</f>
        <v/>
      </c>
      <c r="Q76" s="26">
        <f>IF(O76="","",O76-P76)</f>
        <v/>
      </c>
      <c r="R76" s="24">
        <f>IFERROR(M76/L76,"")</f>
        <v/>
      </c>
      <c r="S76" s="26">
        <f>IFERROR(O76/L76,"")</f>
        <v/>
      </c>
      <c r="T76" s="4" t="n"/>
      <c r="U76" s="4" t="n"/>
      <c r="V76" s="5" t="n"/>
      <c r="W76" s="10">
        <f>IF(C76="","",IFERROR(VLOOKUP(C76,'Dashboard'!$A$16:$C$18,2,FALSE),"Check vessel"))</f>
        <v/>
      </c>
    </row>
    <row r="77" ht="26" customHeight="1">
      <c r="A77" s="2" t="n"/>
      <c r="B77" s="22" t="n"/>
      <c r="C77" s="4" t="n"/>
      <c r="D77" s="4" t="n"/>
      <c r="E77" s="5" t="n"/>
      <c r="F77" s="5" t="n"/>
      <c r="G77" s="5" t="n"/>
      <c r="H77" s="4" t="n"/>
      <c r="I77" s="5" t="n"/>
      <c r="J77" s="23" t="n"/>
      <c r="K77" s="23" t="n"/>
      <c r="L77" s="35">
        <f>IF(OR(J77="",K77=""),"",K77-J77)</f>
        <v/>
      </c>
      <c r="M77" s="23" t="n"/>
      <c r="N77" s="25" t="n"/>
      <c r="O77" s="26">
        <f>IF(OR(M77="",N77=""),"",M77*N77)</f>
        <v/>
      </c>
      <c r="P77" s="26">
        <f>IF(O77="","",O77/11)</f>
        <v/>
      </c>
      <c r="Q77" s="26">
        <f>IF(O77="","",O77-P77)</f>
        <v/>
      </c>
      <c r="R77" s="24">
        <f>IFERROR(M77/L77,"")</f>
        <v/>
      </c>
      <c r="S77" s="26">
        <f>IFERROR(O77/L77,"")</f>
        <v/>
      </c>
      <c r="T77" s="4" t="n"/>
      <c r="U77" s="4" t="n"/>
      <c r="V77" s="5" t="n"/>
      <c r="W77" s="10">
        <f>IF(C77="","",IFERROR(VLOOKUP(C77,'Dashboard'!$A$16:$C$18,2,FALSE),"Check vessel"))</f>
        <v/>
      </c>
    </row>
    <row r="78" ht="26" customHeight="1">
      <c r="A78" s="2" t="n"/>
      <c r="B78" s="22" t="n"/>
      <c r="C78" s="4" t="n"/>
      <c r="D78" s="4" t="n"/>
      <c r="E78" s="5" t="n"/>
      <c r="F78" s="5" t="n"/>
      <c r="G78" s="5" t="n"/>
      <c r="H78" s="4" t="n"/>
      <c r="I78" s="5" t="n"/>
      <c r="J78" s="23" t="n"/>
      <c r="K78" s="23" t="n"/>
      <c r="L78" s="35">
        <f>IF(OR(J78="",K78=""),"",K78-J78)</f>
        <v/>
      </c>
      <c r="M78" s="23" t="n"/>
      <c r="N78" s="25" t="n"/>
      <c r="O78" s="26">
        <f>IF(OR(M78="",N78=""),"",M78*N78)</f>
        <v/>
      </c>
      <c r="P78" s="26">
        <f>IF(O78="","",O78/11)</f>
        <v/>
      </c>
      <c r="Q78" s="26">
        <f>IF(O78="","",O78-P78)</f>
        <v/>
      </c>
      <c r="R78" s="24">
        <f>IFERROR(M78/L78,"")</f>
        <v/>
      </c>
      <c r="S78" s="26">
        <f>IFERROR(O78/L78,"")</f>
        <v/>
      </c>
      <c r="T78" s="4" t="n"/>
      <c r="U78" s="4" t="n"/>
      <c r="V78" s="5" t="n"/>
      <c r="W78" s="10">
        <f>IF(C78="","",IFERROR(VLOOKUP(C78,'Dashboard'!$A$16:$C$18,2,FALSE),"Check vessel"))</f>
        <v/>
      </c>
    </row>
    <row r="79" ht="26" customHeight="1">
      <c r="A79" s="2" t="n"/>
      <c r="B79" s="22" t="n"/>
      <c r="C79" s="4" t="n"/>
      <c r="D79" s="4" t="n"/>
      <c r="E79" s="5" t="n"/>
      <c r="F79" s="5" t="n"/>
      <c r="G79" s="5" t="n"/>
      <c r="H79" s="4" t="n"/>
      <c r="I79" s="5" t="n"/>
      <c r="J79" s="23" t="n"/>
      <c r="K79" s="23" t="n"/>
      <c r="L79" s="35">
        <f>IF(OR(J79="",K79=""),"",K79-J79)</f>
        <v/>
      </c>
      <c r="M79" s="23" t="n"/>
      <c r="N79" s="25" t="n"/>
      <c r="O79" s="26">
        <f>IF(OR(M79="",N79=""),"",M79*N79)</f>
        <v/>
      </c>
      <c r="P79" s="26">
        <f>IF(O79="","",O79/11)</f>
        <v/>
      </c>
      <c r="Q79" s="26">
        <f>IF(O79="","",O79-P79)</f>
        <v/>
      </c>
      <c r="R79" s="24">
        <f>IFERROR(M79/L79,"")</f>
        <v/>
      </c>
      <c r="S79" s="26">
        <f>IFERROR(O79/L79,"")</f>
        <v/>
      </c>
      <c r="T79" s="4" t="n"/>
      <c r="U79" s="4" t="n"/>
      <c r="V79" s="5" t="n"/>
      <c r="W79" s="10">
        <f>IF(C79="","",IFERROR(VLOOKUP(C79,'Dashboard'!$A$16:$C$18,2,FALSE),"Check vessel"))</f>
        <v/>
      </c>
    </row>
    <row r="80" ht="26" customHeight="1">
      <c r="A80" s="2" t="n"/>
      <c r="B80" s="22" t="n"/>
      <c r="C80" s="4" t="n"/>
      <c r="D80" s="4" t="n"/>
      <c r="E80" s="5" t="n"/>
      <c r="F80" s="5" t="n"/>
      <c r="G80" s="5" t="n"/>
      <c r="H80" s="4" t="n"/>
      <c r="I80" s="5" t="n"/>
      <c r="J80" s="23" t="n"/>
      <c r="K80" s="23" t="n"/>
      <c r="L80" s="35">
        <f>IF(OR(J80="",K80=""),"",K80-J80)</f>
        <v/>
      </c>
      <c r="M80" s="23" t="n"/>
      <c r="N80" s="25" t="n"/>
      <c r="O80" s="26">
        <f>IF(OR(M80="",N80=""),"",M80*N80)</f>
        <v/>
      </c>
      <c r="P80" s="26">
        <f>IF(O80="","",O80/11)</f>
        <v/>
      </c>
      <c r="Q80" s="26">
        <f>IF(O80="","",O80-P80)</f>
        <v/>
      </c>
      <c r="R80" s="24">
        <f>IFERROR(M80/L80,"")</f>
        <v/>
      </c>
      <c r="S80" s="26">
        <f>IFERROR(O80/L80,"")</f>
        <v/>
      </c>
      <c r="T80" s="4" t="n"/>
      <c r="U80" s="4" t="n"/>
      <c r="V80" s="5" t="n"/>
      <c r="W80" s="10">
        <f>IF(C80="","",IFERROR(VLOOKUP(C80,'Dashboard'!$A$16:$C$18,2,FALSE),"Check vessel"))</f>
        <v/>
      </c>
    </row>
    <row r="81" ht="26" customHeight="1">
      <c r="A81" s="2" t="n"/>
      <c r="B81" s="22" t="n"/>
      <c r="C81" s="4" t="n"/>
      <c r="D81" s="4" t="n"/>
      <c r="E81" s="5" t="n"/>
      <c r="F81" s="5" t="n"/>
      <c r="G81" s="5" t="n"/>
      <c r="H81" s="4" t="n"/>
      <c r="I81" s="5" t="n"/>
      <c r="J81" s="23" t="n"/>
      <c r="K81" s="23" t="n"/>
      <c r="L81" s="35">
        <f>IF(OR(J81="",K81=""),"",K81-J81)</f>
        <v/>
      </c>
      <c r="M81" s="23" t="n"/>
      <c r="N81" s="25" t="n"/>
      <c r="O81" s="26">
        <f>IF(OR(M81="",N81=""),"",M81*N81)</f>
        <v/>
      </c>
      <c r="P81" s="26">
        <f>IF(O81="","",O81/11)</f>
        <v/>
      </c>
      <c r="Q81" s="26">
        <f>IF(O81="","",O81-P81)</f>
        <v/>
      </c>
      <c r="R81" s="24">
        <f>IFERROR(M81/L81,"")</f>
        <v/>
      </c>
      <c r="S81" s="26">
        <f>IFERROR(O81/L81,"")</f>
        <v/>
      </c>
      <c r="T81" s="4" t="n"/>
      <c r="U81" s="4" t="n"/>
      <c r="V81" s="5" t="n"/>
      <c r="W81" s="10">
        <f>IF(C81="","",IFERROR(VLOOKUP(C81,'Dashboard'!$A$16:$C$18,2,FALSE),"Check vessel"))</f>
        <v/>
      </c>
    </row>
    <row r="82" ht="26" customHeight="1">
      <c r="A82" s="2" t="n"/>
      <c r="B82" s="22" t="n"/>
      <c r="C82" s="4" t="n"/>
      <c r="D82" s="4" t="n"/>
      <c r="E82" s="5" t="n"/>
      <c r="F82" s="5" t="n"/>
      <c r="G82" s="5" t="n"/>
      <c r="H82" s="4" t="n"/>
      <c r="I82" s="5" t="n"/>
      <c r="J82" s="23" t="n"/>
      <c r="K82" s="23" t="n"/>
      <c r="L82" s="35">
        <f>IF(OR(J82="",K82=""),"",K82-J82)</f>
        <v/>
      </c>
      <c r="M82" s="23" t="n"/>
      <c r="N82" s="25" t="n"/>
      <c r="O82" s="26">
        <f>IF(OR(M82="",N82=""),"",M82*N82)</f>
        <v/>
      </c>
      <c r="P82" s="26">
        <f>IF(O82="","",O82/11)</f>
        <v/>
      </c>
      <c r="Q82" s="26">
        <f>IF(O82="","",O82-P82)</f>
        <v/>
      </c>
      <c r="R82" s="24">
        <f>IFERROR(M82/L82,"")</f>
        <v/>
      </c>
      <c r="S82" s="26">
        <f>IFERROR(O82/L82,"")</f>
        <v/>
      </c>
      <c r="T82" s="4" t="n"/>
      <c r="U82" s="4" t="n"/>
      <c r="V82" s="5" t="n"/>
      <c r="W82" s="10">
        <f>IF(C82="","",IFERROR(VLOOKUP(C82,'Dashboard'!$A$16:$C$18,2,FALSE),"Check vessel"))</f>
        <v/>
      </c>
    </row>
    <row r="83" ht="26" customHeight="1">
      <c r="A83" s="2" t="n"/>
      <c r="B83" s="22" t="n"/>
      <c r="C83" s="4" t="n"/>
      <c r="D83" s="4" t="n"/>
      <c r="E83" s="5" t="n"/>
      <c r="F83" s="5" t="n"/>
      <c r="G83" s="5" t="n"/>
      <c r="H83" s="4" t="n"/>
      <c r="I83" s="5" t="n"/>
      <c r="J83" s="23" t="n"/>
      <c r="K83" s="23" t="n"/>
      <c r="L83" s="35">
        <f>IF(OR(J83="",K83=""),"",K83-J83)</f>
        <v/>
      </c>
      <c r="M83" s="23" t="n"/>
      <c r="N83" s="25" t="n"/>
      <c r="O83" s="26">
        <f>IF(OR(M83="",N83=""),"",M83*N83)</f>
        <v/>
      </c>
      <c r="P83" s="26">
        <f>IF(O83="","",O83/11)</f>
        <v/>
      </c>
      <c r="Q83" s="26">
        <f>IF(O83="","",O83-P83)</f>
        <v/>
      </c>
      <c r="R83" s="24">
        <f>IFERROR(M83/L83,"")</f>
        <v/>
      </c>
      <c r="S83" s="26">
        <f>IFERROR(O83/L83,"")</f>
        <v/>
      </c>
      <c r="T83" s="4" t="n"/>
      <c r="U83" s="4" t="n"/>
      <c r="V83" s="5" t="n"/>
      <c r="W83" s="10">
        <f>IF(C83="","",IFERROR(VLOOKUP(C83,'Dashboard'!$A$16:$C$18,2,FALSE),"Check vessel"))</f>
        <v/>
      </c>
    </row>
    <row r="84" ht="26" customHeight="1">
      <c r="A84" s="2" t="n"/>
      <c r="B84" s="22" t="n"/>
      <c r="C84" s="4" t="n"/>
      <c r="D84" s="4" t="n"/>
      <c r="E84" s="5" t="n"/>
      <c r="F84" s="5" t="n"/>
      <c r="G84" s="5" t="n"/>
      <c r="H84" s="4" t="n"/>
      <c r="I84" s="5" t="n"/>
      <c r="J84" s="23" t="n"/>
      <c r="K84" s="23" t="n"/>
      <c r="L84" s="35">
        <f>IF(OR(J84="",K84=""),"",K84-J84)</f>
        <v/>
      </c>
      <c r="M84" s="23" t="n"/>
      <c r="N84" s="25" t="n"/>
      <c r="O84" s="26">
        <f>IF(OR(M84="",N84=""),"",M84*N84)</f>
        <v/>
      </c>
      <c r="P84" s="26">
        <f>IF(O84="","",O84/11)</f>
        <v/>
      </c>
      <c r="Q84" s="26">
        <f>IF(O84="","",O84-P84)</f>
        <v/>
      </c>
      <c r="R84" s="24">
        <f>IFERROR(M84/L84,"")</f>
        <v/>
      </c>
      <c r="S84" s="26">
        <f>IFERROR(O84/L84,"")</f>
        <v/>
      </c>
      <c r="T84" s="4" t="n"/>
      <c r="U84" s="4" t="n"/>
      <c r="V84" s="5" t="n"/>
      <c r="W84" s="10">
        <f>IF(C84="","",IFERROR(VLOOKUP(C84,'Dashboard'!$A$16:$C$18,2,FALSE),"Check vessel"))</f>
        <v/>
      </c>
    </row>
    <row r="85" ht="26" customHeight="1">
      <c r="A85" s="2" t="n"/>
      <c r="B85" s="22" t="n"/>
      <c r="C85" s="4" t="n"/>
      <c r="D85" s="4" t="n"/>
      <c r="E85" s="5" t="n"/>
      <c r="F85" s="5" t="n"/>
      <c r="G85" s="5" t="n"/>
      <c r="H85" s="4" t="n"/>
      <c r="I85" s="5" t="n"/>
      <c r="J85" s="23" t="n"/>
      <c r="K85" s="23" t="n"/>
      <c r="L85" s="35">
        <f>IF(OR(J85="",K85=""),"",K85-J85)</f>
        <v/>
      </c>
      <c r="M85" s="23" t="n"/>
      <c r="N85" s="25" t="n"/>
      <c r="O85" s="26">
        <f>IF(OR(M85="",N85=""),"",M85*N85)</f>
        <v/>
      </c>
      <c r="P85" s="26">
        <f>IF(O85="","",O85/11)</f>
        <v/>
      </c>
      <c r="Q85" s="26">
        <f>IF(O85="","",O85-P85)</f>
        <v/>
      </c>
      <c r="R85" s="24">
        <f>IFERROR(M85/L85,"")</f>
        <v/>
      </c>
      <c r="S85" s="26">
        <f>IFERROR(O85/L85,"")</f>
        <v/>
      </c>
      <c r="T85" s="4" t="n"/>
      <c r="U85" s="4" t="n"/>
      <c r="V85" s="5" t="n"/>
      <c r="W85" s="10">
        <f>IF(C85="","",IFERROR(VLOOKUP(C85,'Dashboard'!$A$16:$C$18,2,FALSE),"Check vessel"))</f>
        <v/>
      </c>
    </row>
    <row r="86" ht="26" customHeight="1">
      <c r="A86" s="2" t="n"/>
      <c r="B86" s="22" t="n"/>
      <c r="C86" s="4" t="n"/>
      <c r="D86" s="4" t="n"/>
      <c r="E86" s="5" t="n"/>
      <c r="F86" s="5" t="n"/>
      <c r="G86" s="5" t="n"/>
      <c r="H86" s="4" t="n"/>
      <c r="I86" s="5" t="n"/>
      <c r="J86" s="23" t="n"/>
      <c r="K86" s="23" t="n"/>
      <c r="L86" s="35">
        <f>IF(OR(J86="",K86=""),"",K86-J86)</f>
        <v/>
      </c>
      <c r="M86" s="23" t="n"/>
      <c r="N86" s="25" t="n"/>
      <c r="O86" s="26">
        <f>IF(OR(M86="",N86=""),"",M86*N86)</f>
        <v/>
      </c>
      <c r="P86" s="26">
        <f>IF(O86="","",O86/11)</f>
        <v/>
      </c>
      <c r="Q86" s="26">
        <f>IF(O86="","",O86-P86)</f>
        <v/>
      </c>
      <c r="R86" s="24">
        <f>IFERROR(M86/L86,"")</f>
        <v/>
      </c>
      <c r="S86" s="26">
        <f>IFERROR(O86/L86,"")</f>
        <v/>
      </c>
      <c r="T86" s="4" t="n"/>
      <c r="U86" s="4" t="n"/>
      <c r="V86" s="5" t="n"/>
      <c r="W86" s="10">
        <f>IF(C86="","",IFERROR(VLOOKUP(C86,'Dashboard'!$A$16:$C$18,2,FALSE),"Check vessel"))</f>
        <v/>
      </c>
    </row>
    <row r="87" ht="26" customHeight="1">
      <c r="A87" s="2" t="n"/>
      <c r="B87" s="22" t="n"/>
      <c r="C87" s="4" t="n"/>
      <c r="D87" s="4" t="n"/>
      <c r="E87" s="5" t="n"/>
      <c r="F87" s="5" t="n"/>
      <c r="G87" s="5" t="n"/>
      <c r="H87" s="4" t="n"/>
      <c r="I87" s="5" t="n"/>
      <c r="J87" s="23" t="n"/>
      <c r="K87" s="23" t="n"/>
      <c r="L87" s="35">
        <f>IF(OR(J87="",K87=""),"",K87-J87)</f>
        <v/>
      </c>
      <c r="M87" s="23" t="n"/>
      <c r="N87" s="25" t="n"/>
      <c r="O87" s="26">
        <f>IF(OR(M87="",N87=""),"",M87*N87)</f>
        <v/>
      </c>
      <c r="P87" s="26">
        <f>IF(O87="","",O87/11)</f>
        <v/>
      </c>
      <c r="Q87" s="26">
        <f>IF(O87="","",O87-P87)</f>
        <v/>
      </c>
      <c r="R87" s="24">
        <f>IFERROR(M87/L87,"")</f>
        <v/>
      </c>
      <c r="S87" s="26">
        <f>IFERROR(O87/L87,"")</f>
        <v/>
      </c>
      <c r="T87" s="4" t="n"/>
      <c r="U87" s="4" t="n"/>
      <c r="V87" s="5" t="n"/>
      <c r="W87" s="10">
        <f>IF(C87="","",IFERROR(VLOOKUP(C87,'Dashboard'!$A$16:$C$18,2,FALSE),"Check vessel"))</f>
        <v/>
      </c>
    </row>
    <row r="88" ht="26" customHeight="1">
      <c r="A88" s="2" t="n"/>
      <c r="B88" s="22" t="n"/>
      <c r="C88" s="4" t="n"/>
      <c r="D88" s="4" t="n"/>
      <c r="E88" s="5" t="n"/>
      <c r="F88" s="5" t="n"/>
      <c r="G88" s="5" t="n"/>
      <c r="H88" s="4" t="n"/>
      <c r="I88" s="5" t="n"/>
      <c r="J88" s="23" t="n"/>
      <c r="K88" s="23" t="n"/>
      <c r="L88" s="35">
        <f>IF(OR(J88="",K88=""),"",K88-J88)</f>
        <v/>
      </c>
      <c r="M88" s="23" t="n"/>
      <c r="N88" s="25" t="n"/>
      <c r="O88" s="26">
        <f>IF(OR(M88="",N88=""),"",M88*N88)</f>
        <v/>
      </c>
      <c r="P88" s="26">
        <f>IF(O88="","",O88/11)</f>
        <v/>
      </c>
      <c r="Q88" s="26">
        <f>IF(O88="","",O88-P88)</f>
        <v/>
      </c>
      <c r="R88" s="24">
        <f>IFERROR(M88/L88,"")</f>
        <v/>
      </c>
      <c r="S88" s="26">
        <f>IFERROR(O88/L88,"")</f>
        <v/>
      </c>
      <c r="T88" s="4" t="n"/>
      <c r="U88" s="4" t="n"/>
      <c r="V88" s="5" t="n"/>
      <c r="W88" s="10">
        <f>IF(C88="","",IFERROR(VLOOKUP(C88,'Dashboard'!$A$16:$C$18,2,FALSE),"Check vessel"))</f>
        <v/>
      </c>
    </row>
    <row r="89" ht="26" customHeight="1">
      <c r="A89" s="2" t="n"/>
      <c r="B89" s="22" t="n"/>
      <c r="C89" s="4" t="n"/>
      <c r="D89" s="4" t="n"/>
      <c r="E89" s="5" t="n"/>
      <c r="F89" s="5" t="n"/>
      <c r="G89" s="5" t="n"/>
      <c r="H89" s="4" t="n"/>
      <c r="I89" s="5" t="n"/>
      <c r="J89" s="23" t="n"/>
      <c r="K89" s="23" t="n"/>
      <c r="L89" s="35">
        <f>IF(OR(J89="",K89=""),"",K89-J89)</f>
        <v/>
      </c>
      <c r="M89" s="23" t="n"/>
      <c r="N89" s="25" t="n"/>
      <c r="O89" s="26">
        <f>IF(OR(M89="",N89=""),"",M89*N89)</f>
        <v/>
      </c>
      <c r="P89" s="26">
        <f>IF(O89="","",O89/11)</f>
        <v/>
      </c>
      <c r="Q89" s="26">
        <f>IF(O89="","",O89-P89)</f>
        <v/>
      </c>
      <c r="R89" s="24">
        <f>IFERROR(M89/L89,"")</f>
        <v/>
      </c>
      <c r="S89" s="26">
        <f>IFERROR(O89/L89,"")</f>
        <v/>
      </c>
      <c r="T89" s="4" t="n"/>
      <c r="U89" s="4" t="n"/>
      <c r="V89" s="5" t="n"/>
      <c r="W89" s="10">
        <f>IF(C89="","",IFERROR(VLOOKUP(C89,'Dashboard'!$A$16:$C$18,2,FALSE),"Check vessel"))</f>
        <v/>
      </c>
    </row>
    <row r="90" ht="26" customHeight="1">
      <c r="A90" s="2" t="n"/>
      <c r="B90" s="22" t="n"/>
      <c r="C90" s="4" t="n"/>
      <c r="D90" s="4" t="n"/>
      <c r="E90" s="5" t="n"/>
      <c r="F90" s="5" t="n"/>
      <c r="G90" s="5" t="n"/>
      <c r="H90" s="4" t="n"/>
      <c r="I90" s="5" t="n"/>
      <c r="J90" s="23" t="n"/>
      <c r="K90" s="23" t="n"/>
      <c r="L90" s="35">
        <f>IF(OR(J90="",K90=""),"",K90-J90)</f>
        <v/>
      </c>
      <c r="M90" s="23" t="n"/>
      <c r="N90" s="25" t="n"/>
      <c r="O90" s="26">
        <f>IF(OR(M90="",N90=""),"",M90*N90)</f>
        <v/>
      </c>
      <c r="P90" s="26">
        <f>IF(O90="","",O90/11)</f>
        <v/>
      </c>
      <c r="Q90" s="26">
        <f>IF(O90="","",O90-P90)</f>
        <v/>
      </c>
      <c r="R90" s="24">
        <f>IFERROR(M90/L90,"")</f>
        <v/>
      </c>
      <c r="S90" s="26">
        <f>IFERROR(O90/L90,"")</f>
        <v/>
      </c>
      <c r="T90" s="4" t="n"/>
      <c r="U90" s="4" t="n"/>
      <c r="V90" s="5" t="n"/>
      <c r="W90" s="10">
        <f>IF(C90="","",IFERROR(VLOOKUP(C90,'Dashboard'!$A$16:$C$18,2,FALSE),"Check vessel"))</f>
        <v/>
      </c>
    </row>
    <row r="91" ht="26" customHeight="1">
      <c r="A91" s="2" t="n"/>
      <c r="B91" s="22" t="n"/>
      <c r="C91" s="4" t="n"/>
      <c r="D91" s="4" t="n"/>
      <c r="E91" s="5" t="n"/>
      <c r="F91" s="5" t="n"/>
      <c r="G91" s="5" t="n"/>
      <c r="H91" s="4" t="n"/>
      <c r="I91" s="5" t="n"/>
      <c r="J91" s="23" t="n"/>
      <c r="K91" s="23" t="n"/>
      <c r="L91" s="35">
        <f>IF(OR(J91="",K91=""),"",K91-J91)</f>
        <v/>
      </c>
      <c r="M91" s="23" t="n"/>
      <c r="N91" s="25" t="n"/>
      <c r="O91" s="26">
        <f>IF(OR(M91="",N91=""),"",M91*N91)</f>
        <v/>
      </c>
      <c r="P91" s="26">
        <f>IF(O91="","",O91/11)</f>
        <v/>
      </c>
      <c r="Q91" s="26">
        <f>IF(O91="","",O91-P91)</f>
        <v/>
      </c>
      <c r="R91" s="24">
        <f>IFERROR(M91/L91,"")</f>
        <v/>
      </c>
      <c r="S91" s="26">
        <f>IFERROR(O91/L91,"")</f>
        <v/>
      </c>
      <c r="T91" s="4" t="n"/>
      <c r="U91" s="4" t="n"/>
      <c r="V91" s="5" t="n"/>
      <c r="W91" s="10">
        <f>IF(C91="","",IFERROR(VLOOKUP(C91,'Dashboard'!$A$16:$C$18,2,FALSE),"Check vessel"))</f>
        <v/>
      </c>
    </row>
    <row r="92" ht="26" customHeight="1">
      <c r="A92" s="2" t="n"/>
      <c r="B92" s="22" t="n"/>
      <c r="C92" s="4" t="n"/>
      <c r="D92" s="4" t="n"/>
      <c r="E92" s="5" t="n"/>
      <c r="F92" s="5" t="n"/>
      <c r="G92" s="5" t="n"/>
      <c r="H92" s="4" t="n"/>
      <c r="I92" s="5" t="n"/>
      <c r="J92" s="23" t="n"/>
      <c r="K92" s="23" t="n"/>
      <c r="L92" s="35">
        <f>IF(OR(J92="",K92=""),"",K92-J92)</f>
        <v/>
      </c>
      <c r="M92" s="23" t="n"/>
      <c r="N92" s="25" t="n"/>
      <c r="O92" s="26">
        <f>IF(OR(M92="",N92=""),"",M92*N92)</f>
        <v/>
      </c>
      <c r="P92" s="26">
        <f>IF(O92="","",O92/11)</f>
        <v/>
      </c>
      <c r="Q92" s="26">
        <f>IF(O92="","",O92-P92)</f>
        <v/>
      </c>
      <c r="R92" s="24">
        <f>IFERROR(M92/L92,"")</f>
        <v/>
      </c>
      <c r="S92" s="26">
        <f>IFERROR(O92/L92,"")</f>
        <v/>
      </c>
      <c r="T92" s="4" t="n"/>
      <c r="U92" s="4" t="n"/>
      <c r="V92" s="5" t="n"/>
      <c r="W92" s="10">
        <f>IF(C92="","",IFERROR(VLOOKUP(C92,'Dashboard'!$A$16:$C$18,2,FALSE),"Check vessel"))</f>
        <v/>
      </c>
    </row>
    <row r="93" ht="26" customHeight="1">
      <c r="A93" s="2" t="n"/>
      <c r="B93" s="22" t="n"/>
      <c r="C93" s="4" t="n"/>
      <c r="D93" s="4" t="n"/>
      <c r="E93" s="5" t="n"/>
      <c r="F93" s="5" t="n"/>
      <c r="G93" s="5" t="n"/>
      <c r="H93" s="4" t="n"/>
      <c r="I93" s="5" t="n"/>
      <c r="J93" s="23" t="n"/>
      <c r="K93" s="23" t="n"/>
      <c r="L93" s="35">
        <f>IF(OR(J93="",K93=""),"",K93-J93)</f>
        <v/>
      </c>
      <c r="M93" s="23" t="n"/>
      <c r="N93" s="25" t="n"/>
      <c r="O93" s="26">
        <f>IF(OR(M93="",N93=""),"",M93*N93)</f>
        <v/>
      </c>
      <c r="P93" s="26">
        <f>IF(O93="","",O93/11)</f>
        <v/>
      </c>
      <c r="Q93" s="26">
        <f>IF(O93="","",O93-P93)</f>
        <v/>
      </c>
      <c r="R93" s="24">
        <f>IFERROR(M93/L93,"")</f>
        <v/>
      </c>
      <c r="S93" s="26">
        <f>IFERROR(O93/L93,"")</f>
        <v/>
      </c>
      <c r="T93" s="4" t="n"/>
      <c r="U93" s="4" t="n"/>
      <c r="V93" s="5" t="n"/>
      <c r="W93" s="10">
        <f>IF(C93="","",IFERROR(VLOOKUP(C93,'Dashboard'!$A$16:$C$18,2,FALSE),"Check vessel"))</f>
        <v/>
      </c>
    </row>
    <row r="94" ht="26" customHeight="1">
      <c r="A94" s="2" t="n"/>
      <c r="B94" s="22" t="n"/>
      <c r="C94" s="4" t="n"/>
      <c r="D94" s="4" t="n"/>
      <c r="E94" s="5" t="n"/>
      <c r="F94" s="5" t="n"/>
      <c r="G94" s="5" t="n"/>
      <c r="H94" s="4" t="n"/>
      <c r="I94" s="5" t="n"/>
      <c r="J94" s="23" t="n"/>
      <c r="K94" s="23" t="n"/>
      <c r="L94" s="35">
        <f>IF(OR(J94="",K94=""),"",K94-J94)</f>
        <v/>
      </c>
      <c r="M94" s="23" t="n"/>
      <c r="N94" s="25" t="n"/>
      <c r="O94" s="26">
        <f>IF(OR(M94="",N94=""),"",M94*N94)</f>
        <v/>
      </c>
      <c r="P94" s="26">
        <f>IF(O94="","",O94/11)</f>
        <v/>
      </c>
      <c r="Q94" s="26">
        <f>IF(O94="","",O94-P94)</f>
        <v/>
      </c>
      <c r="R94" s="24">
        <f>IFERROR(M94/L94,"")</f>
        <v/>
      </c>
      <c r="S94" s="26">
        <f>IFERROR(O94/L94,"")</f>
        <v/>
      </c>
      <c r="T94" s="4" t="n"/>
      <c r="U94" s="4" t="n"/>
      <c r="V94" s="5" t="n"/>
      <c r="W94" s="10">
        <f>IF(C94="","",IFERROR(VLOOKUP(C94,'Dashboard'!$A$16:$C$18,2,FALSE),"Check vessel"))</f>
        <v/>
      </c>
    </row>
    <row r="95" ht="26" customHeight="1">
      <c r="A95" s="2" t="n"/>
      <c r="B95" s="22" t="n"/>
      <c r="C95" s="4" t="n"/>
      <c r="D95" s="4" t="n"/>
      <c r="E95" s="5" t="n"/>
      <c r="F95" s="5" t="n"/>
      <c r="G95" s="5" t="n"/>
      <c r="H95" s="4" t="n"/>
      <c r="I95" s="5" t="n"/>
      <c r="J95" s="23" t="n"/>
      <c r="K95" s="23" t="n"/>
      <c r="L95" s="35">
        <f>IF(OR(J95="",K95=""),"",K95-J95)</f>
        <v/>
      </c>
      <c r="M95" s="23" t="n"/>
      <c r="N95" s="25" t="n"/>
      <c r="O95" s="26">
        <f>IF(OR(M95="",N95=""),"",M95*N95)</f>
        <v/>
      </c>
      <c r="P95" s="26">
        <f>IF(O95="","",O95/11)</f>
        <v/>
      </c>
      <c r="Q95" s="26">
        <f>IF(O95="","",O95-P95)</f>
        <v/>
      </c>
      <c r="R95" s="24">
        <f>IFERROR(M95/L95,"")</f>
        <v/>
      </c>
      <c r="S95" s="26">
        <f>IFERROR(O95/L95,"")</f>
        <v/>
      </c>
      <c r="T95" s="4" t="n"/>
      <c r="U95" s="4" t="n"/>
      <c r="V95" s="5" t="n"/>
      <c r="W95" s="10">
        <f>IF(C95="","",IFERROR(VLOOKUP(C95,'Dashboard'!$A$16:$C$18,2,FALSE),"Check vessel"))</f>
        <v/>
      </c>
    </row>
    <row r="96" ht="26" customHeight="1">
      <c r="A96" s="2" t="n"/>
      <c r="B96" s="22" t="n"/>
      <c r="C96" s="4" t="n"/>
      <c r="D96" s="4" t="n"/>
      <c r="E96" s="5" t="n"/>
      <c r="F96" s="5" t="n"/>
      <c r="G96" s="5" t="n"/>
      <c r="H96" s="4" t="n"/>
      <c r="I96" s="5" t="n"/>
      <c r="J96" s="23" t="n"/>
      <c r="K96" s="23" t="n"/>
      <c r="L96" s="35">
        <f>IF(OR(J96="",K96=""),"",K96-J96)</f>
        <v/>
      </c>
      <c r="M96" s="23" t="n"/>
      <c r="N96" s="25" t="n"/>
      <c r="O96" s="26">
        <f>IF(OR(M96="",N96=""),"",M96*N96)</f>
        <v/>
      </c>
      <c r="P96" s="26">
        <f>IF(O96="","",O96/11)</f>
        <v/>
      </c>
      <c r="Q96" s="26">
        <f>IF(O96="","",O96-P96)</f>
        <v/>
      </c>
      <c r="R96" s="24">
        <f>IFERROR(M96/L96,"")</f>
        <v/>
      </c>
      <c r="S96" s="26">
        <f>IFERROR(O96/L96,"")</f>
        <v/>
      </c>
      <c r="T96" s="4" t="n"/>
      <c r="U96" s="4" t="n"/>
      <c r="V96" s="5" t="n"/>
      <c r="W96" s="10">
        <f>IF(C96="","",IFERROR(VLOOKUP(C96,'Dashboard'!$A$16:$C$18,2,FALSE),"Check vessel"))</f>
        <v/>
      </c>
    </row>
    <row r="97" ht="26" customHeight="1">
      <c r="A97" s="2" t="n"/>
      <c r="B97" s="22" t="n"/>
      <c r="C97" s="4" t="n"/>
      <c r="D97" s="4" t="n"/>
      <c r="E97" s="5" t="n"/>
      <c r="F97" s="5" t="n"/>
      <c r="G97" s="5" t="n"/>
      <c r="H97" s="4" t="n"/>
      <c r="I97" s="5" t="n"/>
      <c r="J97" s="23" t="n"/>
      <c r="K97" s="23" t="n"/>
      <c r="L97" s="35">
        <f>IF(OR(J97="",K97=""),"",K97-J97)</f>
        <v/>
      </c>
      <c r="M97" s="23" t="n"/>
      <c r="N97" s="25" t="n"/>
      <c r="O97" s="26">
        <f>IF(OR(M97="",N97=""),"",M97*N97)</f>
        <v/>
      </c>
      <c r="P97" s="26">
        <f>IF(O97="","",O97/11)</f>
        <v/>
      </c>
      <c r="Q97" s="26">
        <f>IF(O97="","",O97-P97)</f>
        <v/>
      </c>
      <c r="R97" s="24">
        <f>IFERROR(M97/L97,"")</f>
        <v/>
      </c>
      <c r="S97" s="26">
        <f>IFERROR(O97/L97,"")</f>
        <v/>
      </c>
      <c r="T97" s="4" t="n"/>
      <c r="U97" s="4" t="n"/>
      <c r="V97" s="5" t="n"/>
      <c r="W97" s="10">
        <f>IF(C97="","",IFERROR(VLOOKUP(C97,'Dashboard'!$A$16:$C$18,2,FALSE),"Check vessel"))</f>
        <v/>
      </c>
    </row>
    <row r="98" ht="26" customHeight="1">
      <c r="A98" s="2" t="n"/>
      <c r="B98" s="22" t="n"/>
      <c r="C98" s="4" t="n"/>
      <c r="D98" s="4" t="n"/>
      <c r="E98" s="5" t="n"/>
      <c r="F98" s="5" t="n"/>
      <c r="G98" s="5" t="n"/>
      <c r="H98" s="4" t="n"/>
      <c r="I98" s="5" t="n"/>
      <c r="J98" s="23" t="n"/>
      <c r="K98" s="23" t="n"/>
      <c r="L98" s="35">
        <f>IF(OR(J98="",K98=""),"",K98-J98)</f>
        <v/>
      </c>
      <c r="M98" s="23" t="n"/>
      <c r="N98" s="25" t="n"/>
      <c r="O98" s="26">
        <f>IF(OR(M98="",N98=""),"",M98*N98)</f>
        <v/>
      </c>
      <c r="P98" s="26">
        <f>IF(O98="","",O98/11)</f>
        <v/>
      </c>
      <c r="Q98" s="26">
        <f>IF(O98="","",O98-P98)</f>
        <v/>
      </c>
      <c r="R98" s="24">
        <f>IFERROR(M98/L98,"")</f>
        <v/>
      </c>
      <c r="S98" s="26">
        <f>IFERROR(O98/L98,"")</f>
        <v/>
      </c>
      <c r="T98" s="4" t="n"/>
      <c r="U98" s="4" t="n"/>
      <c r="V98" s="5" t="n"/>
      <c r="W98" s="10">
        <f>IF(C98="","",IFERROR(VLOOKUP(C98,'Dashboard'!$A$16:$C$18,2,FALSE),"Check vessel"))</f>
        <v/>
      </c>
    </row>
    <row r="99" ht="26" customHeight="1">
      <c r="A99" s="2" t="n"/>
      <c r="B99" s="22" t="n"/>
      <c r="C99" s="4" t="n"/>
      <c r="D99" s="4" t="n"/>
      <c r="E99" s="5" t="n"/>
      <c r="F99" s="5" t="n"/>
      <c r="G99" s="5" t="n"/>
      <c r="H99" s="4" t="n"/>
      <c r="I99" s="5" t="n"/>
      <c r="J99" s="23" t="n"/>
      <c r="K99" s="23" t="n"/>
      <c r="L99" s="35">
        <f>IF(OR(J99="",K99=""),"",K99-J99)</f>
        <v/>
      </c>
      <c r="M99" s="23" t="n"/>
      <c r="N99" s="25" t="n"/>
      <c r="O99" s="26">
        <f>IF(OR(M99="",N99=""),"",M99*N99)</f>
        <v/>
      </c>
      <c r="P99" s="26">
        <f>IF(O99="","",O99/11)</f>
        <v/>
      </c>
      <c r="Q99" s="26">
        <f>IF(O99="","",O99-P99)</f>
        <v/>
      </c>
      <c r="R99" s="24">
        <f>IFERROR(M99/L99,"")</f>
        <v/>
      </c>
      <c r="S99" s="26">
        <f>IFERROR(O99/L99,"")</f>
        <v/>
      </c>
      <c r="T99" s="4" t="n"/>
      <c r="U99" s="4" t="n"/>
      <c r="V99" s="5" t="n"/>
      <c r="W99" s="10">
        <f>IF(C99="","",IFERROR(VLOOKUP(C99,'Dashboard'!$A$16:$C$18,2,FALSE),"Check vessel"))</f>
        <v/>
      </c>
    </row>
    <row r="100" ht="26" customHeight="1">
      <c r="A100" s="2" t="n"/>
      <c r="B100" s="22" t="n"/>
      <c r="C100" s="4" t="n"/>
      <c r="D100" s="4" t="n"/>
      <c r="E100" s="5" t="n"/>
      <c r="F100" s="5" t="n"/>
      <c r="G100" s="5" t="n"/>
      <c r="H100" s="4" t="n"/>
      <c r="I100" s="5" t="n"/>
      <c r="J100" s="23" t="n"/>
      <c r="K100" s="23" t="n"/>
      <c r="L100" s="35">
        <f>IF(OR(J100="",K100=""),"",K100-J100)</f>
        <v/>
      </c>
      <c r="M100" s="23" t="n"/>
      <c r="N100" s="25" t="n"/>
      <c r="O100" s="26">
        <f>IF(OR(M100="",N100=""),"",M100*N100)</f>
        <v/>
      </c>
      <c r="P100" s="26">
        <f>IF(O100="","",O100/11)</f>
        <v/>
      </c>
      <c r="Q100" s="26">
        <f>IF(O100="","",O100-P100)</f>
        <v/>
      </c>
      <c r="R100" s="24">
        <f>IFERROR(M100/L100,"")</f>
        <v/>
      </c>
      <c r="S100" s="26">
        <f>IFERROR(O100/L100,"")</f>
        <v/>
      </c>
      <c r="T100" s="4" t="n"/>
      <c r="U100" s="4" t="n"/>
      <c r="V100" s="5" t="n"/>
      <c r="W100" s="10">
        <f>IF(C100="","",IFERROR(VLOOKUP(C100,'Dashboard'!$A$16:$C$18,2,FALSE),"Check vessel"))</f>
        <v/>
      </c>
    </row>
    <row r="101" ht="26" customHeight="1">
      <c r="A101" s="2" t="n"/>
      <c r="B101" s="22" t="n"/>
      <c r="C101" s="4" t="n"/>
      <c r="D101" s="4" t="n"/>
      <c r="E101" s="5" t="n"/>
      <c r="F101" s="5" t="n"/>
      <c r="G101" s="5" t="n"/>
      <c r="H101" s="4" t="n"/>
      <c r="I101" s="5" t="n"/>
      <c r="J101" s="23" t="n"/>
      <c r="K101" s="23" t="n"/>
      <c r="L101" s="35">
        <f>IF(OR(J101="",K101=""),"",K101-J101)</f>
        <v/>
      </c>
      <c r="M101" s="23" t="n"/>
      <c r="N101" s="25" t="n"/>
      <c r="O101" s="26">
        <f>IF(OR(M101="",N101=""),"",M101*N101)</f>
        <v/>
      </c>
      <c r="P101" s="26">
        <f>IF(O101="","",O101/11)</f>
        <v/>
      </c>
      <c r="Q101" s="26">
        <f>IF(O101="","",O101-P101)</f>
        <v/>
      </c>
      <c r="R101" s="24">
        <f>IFERROR(M101/L101,"")</f>
        <v/>
      </c>
      <c r="S101" s="26">
        <f>IFERROR(O101/L101,"")</f>
        <v/>
      </c>
      <c r="T101" s="4" t="n"/>
      <c r="U101" s="4" t="n"/>
      <c r="V101" s="5" t="n"/>
      <c r="W101" s="10">
        <f>IF(C101="","",IFERROR(VLOOKUP(C101,'Dashboard'!$A$16:$C$18,2,FALSE),"Check vessel"))</f>
        <v/>
      </c>
    </row>
  </sheetData>
  <autoFilter ref="A1:W101"/>
  <conditionalFormatting sqref="L2:L101">
    <cfRule type="cellIs" priority="1" operator="lessThan" dxfId="0">
      <formula>0</formula>
    </cfRule>
  </conditionalFormatting>
  <conditionalFormatting sqref="S2:S101">
    <cfRule type="cellIs" priority="2" operator="greaterThan" dxfId="0">
      <formula>60</formula>
    </cfRule>
  </conditionalFormatting>
  <conditionalFormatting sqref="U2:U101">
    <cfRule type="expression" priority="3" dxfId="1" stopIfTrue="1">
      <formula>AND($O2&lt;&gt;"",$U2="")</formula>
    </cfRule>
  </conditionalFormatting>
  <conditionalFormatting sqref="W2:W101">
    <cfRule type="expression" priority="4" dxfId="1" stopIfTrue="1">
      <formula>$W2="Check vessel"</formula>
    </cfRule>
  </conditionalFormatting>
  <dataValidations count="6">
    <dataValidation sqref="E2:E101" showErrorMessage="1" showInputMessage="1" allowBlank="1" type="list">
      <formula1>"Fishing,Cruising,Charter,Transport,Maintenance,Other"</formula1>
    </dataValidation>
    <dataValidation sqref="H2:H101" showErrorMessage="1" showInputMessage="1" allowBlank="1" type="list">
      <formula1>"Unleaded 91,Premium 95,Premium 98,Diesel"</formula1>
    </dataValidation>
    <dataValidation sqref="T2:T101" showErrorMessage="1" showInputMessage="1" allowBlank="1" type="list">
      <formula1>"Card,Cash,Account,Fuel Card"</formula1>
    </dataValidation>
    <dataValidation sqref="J2:K101" showErrorMessage="1" showInputMessage="1" allowBlank="1" type="decimal" operator="between">
      <formula1>0</formula1>
      <formula2>100000</formula2>
    </dataValidation>
    <dataValidation sqref="M2:M101" showErrorMessage="1" showInputMessage="1" allowBlank="1" type="decimal" operator="between">
      <formula1>0</formula1>
      <formula2>100000</formula2>
    </dataValidation>
    <dataValidation sqref="N2:N101" showErrorMessage="1" showInputMessage="1" allowBlank="1" type="decimal" operator="between">
      <formula1>0</formula1>
      <formula2>1000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40"/>
  <sheetViews>
    <sheetView showGridLines="0" zoomScale="90" zoomScaleNormal="90" workbookViewId="0">
      <selection activeCell="A1" sqref="A1"/>
    </sheetView>
  </sheetViews>
  <sheetFormatPr baseColWidth="8" defaultRowHeight="15"/>
  <cols>
    <col width="31" customWidth="1" min="1" max="1"/>
    <col width="34" customWidth="1" min="2" max="2"/>
    <col width="18" customWidth="1" min="3" max="3"/>
    <col width="14" customWidth="1" min="4" max="4"/>
    <col width="17" customWidth="1" min="5" max="5"/>
    <col width="15.68" customWidth="1" min="6" max="6"/>
    <col width="15.68" customWidth="1" min="7" max="7"/>
    <col width="34" customWidth="1" min="8" max="8"/>
    <col width="34" customWidth="1" min="9" max="9"/>
    <col width="30.08" customWidth="1" min="10" max="10"/>
    <col width="14" customWidth="1" min="11" max="11"/>
    <col width="18" customWidth="1" min="12" max="12"/>
    <col width="3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 ht="30" customHeight="1">
      <c r="A1" s="36" t="inlineStr">
        <is>
          <t>Boat Fuel Log Dashboard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8" t="n"/>
    </row>
    <row r="2">
      <c r="A2" s="37" t="inlineStr">
        <is>
          <t>Reporting Period</t>
        </is>
      </c>
      <c r="B2" s="38" t="inlineStr">
        <is>
          <t>2026 financial year-to-date</t>
        </is>
      </c>
    </row>
    <row r="3"/>
    <row r="4">
      <c r="A4" s="39" t="inlineStr">
        <is>
          <t>Key Metric</t>
        </is>
      </c>
      <c r="B4" s="39" t="inlineStr">
        <is>
          <t>2026 Result</t>
        </is>
      </c>
    </row>
    <row r="5">
      <c r="A5" s="38" t="inlineStr">
        <is>
          <t>Total Fuel Cost incl. GST</t>
        </is>
      </c>
      <c r="B5" s="40">
        <f>SUM('Fuel Log'!$O$2:$O$101)</f>
        <v/>
      </c>
    </row>
    <row r="6">
      <c r="A6" s="41" t="inlineStr">
        <is>
          <t>Total Litres Purchased</t>
        </is>
      </c>
      <c r="B6" s="42">
        <f>SUM('Fuel Log'!$M$2:$M$101)</f>
        <v/>
      </c>
    </row>
    <row r="7">
      <c r="A7" s="38" t="inlineStr">
        <is>
          <t>Average Price per Litre</t>
        </is>
      </c>
      <c r="B7" s="40">
        <f>IFERROR(AVERAGE('Fuel Log'!$N$2:$N$101),0)</f>
        <v/>
      </c>
    </row>
    <row r="8">
      <c r="A8" s="41" t="inlineStr">
        <is>
          <t>Total Engine Hours</t>
        </is>
      </c>
      <c r="B8" s="42">
        <f>SUM('Fuel Log'!$L$2:$L$101)</f>
        <v/>
      </c>
    </row>
    <row r="9">
      <c r="A9" s="38" t="inlineStr">
        <is>
          <t>Average Litres per Engine Hour</t>
        </is>
      </c>
      <c r="B9" s="42">
        <f>IFERROR(AVERAGE('Fuel Log'!$R$2:$R$101),0)</f>
        <v/>
      </c>
    </row>
    <row r="10">
      <c r="A10" s="41" t="inlineStr">
        <is>
          <t>Diesel Purchases</t>
        </is>
      </c>
      <c r="B10" s="43">
        <f>COUNTIF('Fuel Log'!$H$2:$H$101,"Diesel")</f>
        <v/>
      </c>
    </row>
    <row r="11">
      <c r="A11" s="38" t="inlineStr">
        <is>
          <t>Fuel Cost as GST</t>
        </is>
      </c>
      <c r="B11" s="40">
        <f>SUM('Fuel Log'!$P$2:$P$101)</f>
        <v/>
      </c>
    </row>
    <row r="12">
      <c r="A12" s="41" t="inlineStr">
        <is>
          <t>Diesel Cost</t>
        </is>
      </c>
      <c r="B12" s="40">
        <f>SUMIF('Fuel Log'!$H$2:$H$101,"Diesel",'Fuel Log'!$O$2:$O$101)</f>
        <v/>
      </c>
    </row>
    <row r="13"/>
    <row r="14">
      <c r="A14" s="37" t="inlineStr">
        <is>
          <t>Vessel Reference</t>
        </is>
      </c>
    </row>
    <row r="15">
      <c r="A15" s="39" t="inlineStr">
        <is>
          <t>Vessel</t>
        </is>
      </c>
      <c r="B15" s="39" t="inlineStr">
        <is>
          <t>Standard Fuel Type</t>
        </is>
      </c>
      <c r="C15" s="39" t="inlineStr">
        <is>
          <t>Vessel Category</t>
        </is>
      </c>
      <c r="E15" s="39" t="inlineStr">
        <is>
          <t>Month</t>
        </is>
      </c>
      <c r="F15" s="39" t="inlineStr">
        <is>
          <t>Period Start</t>
        </is>
      </c>
      <c r="G15" s="39" t="inlineStr">
        <is>
          <t>Period End</t>
        </is>
      </c>
      <c r="H15" s="39" t="inlineStr">
        <is>
          <t>Litres Purchased</t>
        </is>
      </c>
      <c r="I15" s="39" t="inlineStr">
        <is>
          <t>Fuel Cost incl. GST</t>
        </is>
      </c>
      <c r="J15" s="39" t="inlineStr">
        <is>
          <t>Cost Variance</t>
        </is>
      </c>
      <c r="L15" s="39" t="inlineStr">
        <is>
          <t>Fuel Type</t>
        </is>
      </c>
      <c r="M15" s="39" t="inlineStr">
        <is>
          <t>Fuel Cost incl. GST</t>
        </is>
      </c>
    </row>
    <row r="16">
      <c r="A16" s="38" t="inlineStr">
        <is>
          <t>Sea Breeze</t>
        </is>
      </c>
      <c r="B16" s="38" t="inlineStr">
        <is>
          <t>Diesel</t>
        </is>
      </c>
      <c r="C16" s="38" t="inlineStr">
        <is>
          <t>Charter</t>
        </is>
      </c>
      <c r="E16" s="38" t="inlineStr">
        <is>
          <t>January 2026</t>
        </is>
      </c>
      <c r="F16" s="44" t="n">
        <v>46023</v>
      </c>
      <c r="G16" s="44" t="n">
        <v>46053</v>
      </c>
      <c r="H16" s="42">
        <f>SUMIFS('Fuel Log'!$M$2:$M$101,'Fuel Log'!$B$2:$B$101,"&gt;="&amp;$F16,'Fuel Log'!$B$2:$B$101,"&lt;="&amp;$G16)</f>
        <v/>
      </c>
      <c r="I16" s="40">
        <f>SUMIFS('Fuel Log'!$O$2:$O$101,'Fuel Log'!$B$2:$B$101,"&gt;="&amp;$F16,'Fuel Log'!$B$2:$B$101,"&lt;="&amp;$G16)</f>
        <v/>
      </c>
      <c r="J16" s="45" t="n"/>
      <c r="L16" s="38" t="inlineStr">
        <is>
          <t>Unleaded 91</t>
        </is>
      </c>
      <c r="M16" s="40">
        <f>SUMIF('Fuel Log'!$H$2:$H$101,L16,'Fuel Log'!$O$2:$O$101)</f>
        <v/>
      </c>
    </row>
    <row r="17">
      <c r="A17" s="41" t="inlineStr">
        <is>
          <t>Coral Runner</t>
        </is>
      </c>
      <c r="B17" s="41" t="inlineStr">
        <is>
          <t>Unleaded 95</t>
        </is>
      </c>
      <c r="C17" s="41" t="inlineStr">
        <is>
          <t>Recreational</t>
        </is>
      </c>
      <c r="E17" s="41" t="inlineStr">
        <is>
          <t>February 2026</t>
        </is>
      </c>
      <c r="F17" s="46" t="n">
        <v>46054</v>
      </c>
      <c r="G17" s="46" t="n">
        <v>46081</v>
      </c>
      <c r="H17" s="42">
        <f>SUMIFS('Fuel Log'!$M$2:$M$101,'Fuel Log'!$B$2:$B$101,"&gt;="&amp;$F17,'Fuel Log'!$B$2:$B$101,"&lt;="&amp;$G17)</f>
        <v/>
      </c>
      <c r="I17" s="40">
        <f>SUMIFS('Fuel Log'!$O$2:$O$101,'Fuel Log'!$B$2:$B$101,"&gt;="&amp;$F17,'Fuel Log'!$B$2:$B$101,"&lt;="&amp;$G17)</f>
        <v/>
      </c>
      <c r="J17" s="47">
        <f>IFERROR(IF(I16=0,"",(I17-I16)/I16),"")</f>
        <v/>
      </c>
      <c r="L17" s="41" t="inlineStr">
        <is>
          <t>Premium 95</t>
        </is>
      </c>
      <c r="M17" s="40">
        <f>SUMIF('Fuel Log'!$H$2:$H$101,L17,'Fuel Log'!$O$2:$O$101)</f>
        <v/>
      </c>
    </row>
    <row r="18">
      <c r="A18" s="38" t="inlineStr">
        <is>
          <t>Southern Star</t>
        </is>
      </c>
      <c r="B18" s="38" t="inlineStr">
        <is>
          <t>Diesel</t>
        </is>
      </c>
      <c r="C18" s="38" t="inlineStr">
        <is>
          <t>Fishing</t>
        </is>
      </c>
      <c r="E18" s="38" t="inlineStr">
        <is>
          <t>March 2026</t>
        </is>
      </c>
      <c r="F18" s="44" t="n">
        <v>46082</v>
      </c>
      <c r="G18" s="44" t="n">
        <v>46112</v>
      </c>
      <c r="H18" s="42">
        <f>SUMIFS('Fuel Log'!$M$2:$M$101,'Fuel Log'!$B$2:$B$101,"&gt;="&amp;$F18,'Fuel Log'!$B$2:$B$101,"&lt;="&amp;$G18)</f>
        <v/>
      </c>
      <c r="I18" s="40">
        <f>SUMIFS('Fuel Log'!$O$2:$O$101,'Fuel Log'!$B$2:$B$101,"&gt;="&amp;$F18,'Fuel Log'!$B$2:$B$101,"&lt;="&amp;$G18)</f>
        <v/>
      </c>
      <c r="J18" s="47">
        <f>IFERROR(IF(I17=0,"",(I18-I17)/I17),"")</f>
        <v/>
      </c>
      <c r="L18" s="38" t="inlineStr">
        <is>
          <t>Premium 98</t>
        </is>
      </c>
      <c r="M18" s="40">
        <f>SUMIF('Fuel Log'!$H$2:$H$101,L18,'Fuel Log'!$O$2:$O$101)</f>
        <v/>
      </c>
    </row>
    <row r="19">
      <c r="E19" s="41" t="inlineStr">
        <is>
          <t>April 2026</t>
        </is>
      </c>
      <c r="F19" s="46" t="n">
        <v>46113</v>
      </c>
      <c r="G19" s="46" t="n">
        <v>46142</v>
      </c>
      <c r="H19" s="42">
        <f>SUMIFS('Fuel Log'!$M$2:$M$101,'Fuel Log'!$B$2:$B$101,"&gt;="&amp;$F19,'Fuel Log'!$B$2:$B$101,"&lt;="&amp;$G19)</f>
        <v/>
      </c>
      <c r="I19" s="40">
        <f>SUMIFS('Fuel Log'!$O$2:$O$101,'Fuel Log'!$B$2:$B$101,"&gt;="&amp;$F19,'Fuel Log'!$B$2:$B$101,"&lt;="&amp;$G19)</f>
        <v/>
      </c>
      <c r="J19" s="47">
        <f>IFERROR(IF(I18=0,"",(I19-I18)/I18),"")</f>
        <v/>
      </c>
      <c r="L19" s="41" t="inlineStr">
        <is>
          <t>Diesel</t>
        </is>
      </c>
      <c r="M19" s="40">
        <f>SUMIF('Fuel Log'!$H$2:$H$101,L19,'Fuel Log'!$O$2:$O$101)</f>
        <v/>
      </c>
    </row>
    <row r="20">
      <c r="E20" s="38" t="inlineStr">
        <is>
          <t>May 2026</t>
        </is>
      </c>
      <c r="F20" s="44" t="n">
        <v>46143</v>
      </c>
      <c r="G20" s="44" t="n">
        <v>46173</v>
      </c>
      <c r="H20" s="42">
        <f>SUMIFS('Fuel Log'!$M$2:$M$101,'Fuel Log'!$B$2:$B$101,"&gt;="&amp;$F20,'Fuel Log'!$B$2:$B$101,"&lt;="&amp;$G20)</f>
        <v/>
      </c>
      <c r="I20" s="40">
        <f>SUMIFS('Fuel Log'!$O$2:$O$101,'Fuel Log'!$B$2:$B$101,"&gt;="&amp;$F20,'Fuel Log'!$B$2:$B$101,"&lt;="&amp;$G20)</f>
        <v/>
      </c>
      <c r="J20" s="47">
        <f>IFERROR(IF(I19=0,"",(I20-I19)/I19),"")</f>
        <v/>
      </c>
    </row>
    <row r="21">
      <c r="E21" s="41" t="inlineStr">
        <is>
          <t>June 2026</t>
        </is>
      </c>
      <c r="F21" s="46" t="n">
        <v>46174</v>
      </c>
      <c r="G21" s="46" t="n">
        <v>46203</v>
      </c>
      <c r="H21" s="42">
        <f>SUMIFS('Fuel Log'!$M$2:$M$101,'Fuel Log'!$B$2:$B$101,"&gt;="&amp;$F21,'Fuel Log'!$B$2:$B$101,"&lt;="&amp;$G21)</f>
        <v/>
      </c>
      <c r="I21" s="40">
        <f>SUMIFS('Fuel Log'!$O$2:$O$101,'Fuel Log'!$B$2:$B$101,"&gt;="&amp;$F21,'Fuel Log'!$B$2:$B$101,"&lt;="&amp;$G21)</f>
        <v/>
      </c>
      <c r="J21" s="47">
        <f>IFERROR(IF(I20=0,"",(I21-I20)/I20),"")</f>
        <v/>
      </c>
    </row>
    <row r="22">
      <c r="E22" s="38" t="inlineStr">
        <is>
          <t>July 2026</t>
        </is>
      </c>
      <c r="F22" s="44" t="n">
        <v>46204</v>
      </c>
      <c r="G22" s="44" t="n">
        <v>46234</v>
      </c>
      <c r="H22" s="42">
        <f>SUMIFS('Fuel Log'!$M$2:$M$101,'Fuel Log'!$B$2:$B$101,"&gt;="&amp;$F22,'Fuel Log'!$B$2:$B$101,"&lt;="&amp;$G22)</f>
        <v/>
      </c>
      <c r="I22" s="40">
        <f>SUMIFS('Fuel Log'!$O$2:$O$101,'Fuel Log'!$B$2:$B$101,"&gt;="&amp;$F22,'Fuel Log'!$B$2:$B$101,"&lt;="&amp;$G22)</f>
        <v/>
      </c>
      <c r="J22" s="47">
        <f>IFERROR(IF(I21=0,"",(I22-I21)/I21),"")</f>
        <v/>
      </c>
    </row>
    <row r="23">
      <c r="E23" s="41" t="inlineStr">
        <is>
          <t>August 2026</t>
        </is>
      </c>
      <c r="F23" s="46" t="n">
        <v>46235</v>
      </c>
      <c r="G23" s="46" t="n">
        <v>46265</v>
      </c>
      <c r="H23" s="42">
        <f>SUMIFS('Fuel Log'!$M$2:$M$101,'Fuel Log'!$B$2:$B$101,"&gt;="&amp;$F23,'Fuel Log'!$B$2:$B$101,"&lt;="&amp;$G23)</f>
        <v/>
      </c>
      <c r="I23" s="40">
        <f>SUMIFS('Fuel Log'!$O$2:$O$101,'Fuel Log'!$B$2:$B$101,"&gt;="&amp;$F23,'Fuel Log'!$B$2:$B$101,"&lt;="&amp;$G23)</f>
        <v/>
      </c>
      <c r="J23" s="47">
        <f>IFERROR(IF(I22=0,"",(I23-I22)/I22),"")</f>
        <v/>
      </c>
    </row>
    <row r="24">
      <c r="E24" s="38" t="inlineStr">
        <is>
          <t>September 2026</t>
        </is>
      </c>
      <c r="F24" s="44" t="n">
        <v>46266</v>
      </c>
      <c r="G24" s="44" t="n">
        <v>46295</v>
      </c>
      <c r="H24" s="42">
        <f>SUMIFS('Fuel Log'!$M$2:$M$101,'Fuel Log'!$B$2:$B$101,"&gt;="&amp;$F24,'Fuel Log'!$B$2:$B$101,"&lt;="&amp;$G24)</f>
        <v/>
      </c>
      <c r="I24" s="40">
        <f>SUMIFS('Fuel Log'!$O$2:$O$101,'Fuel Log'!$B$2:$B$101,"&gt;="&amp;$F24,'Fuel Log'!$B$2:$B$101,"&lt;="&amp;$G24)</f>
        <v/>
      </c>
      <c r="J24" s="47">
        <f>IFERROR(IF(I23=0,"",(I24-I23)/I23),"")</f>
        <v/>
      </c>
    </row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</sheetData>
  <mergeCells count="1">
    <mergeCell ref="A1:M1"/>
  </mergeCells>
  <conditionalFormatting sqref="H16:I24">
    <cfRule type="cellIs" priority="1" operator="greaterThan" dxfId="2">
      <formula>0</formula>
    </cfRule>
  </conditionalFormatting>
  <conditionalFormatting sqref="J17:J24">
    <cfRule type="cellIs" priority="2" operator="lessThan" dxfId="0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zoomScale="80" zoomScaleNormal="80" workbookViewId="0">
      <selection activeCell="A1" sqref="A1"/>
    </sheetView>
  </sheetViews>
  <sheetFormatPr baseColWidth="8" defaultRowHeight="15"/>
  <cols>
    <col width="24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36" t="inlineStr">
        <is>
          <t>Boat Fuel Log – Instructions</t>
        </is>
      </c>
      <c r="B1" s="27" t="n"/>
      <c r="C1" s="27" t="n"/>
      <c r="D1" s="27" t="n"/>
      <c r="E1" s="27" t="n"/>
      <c r="F1" s="28" t="n"/>
    </row>
    <row r="2"/>
    <row r="3">
      <c r="A3" s="39" t="inlineStr">
        <is>
          <t>Topic</t>
        </is>
      </c>
      <c r="B3" s="39" t="inlineStr">
        <is>
          <t>Guidance</t>
        </is>
      </c>
    </row>
    <row r="4" ht="42" customHeight="1">
      <c r="A4" s="38" t="inlineStr">
        <is>
          <t>Using the Fuel Log</t>
        </is>
      </c>
      <c r="B4" s="38" t="inlineStr">
        <is>
          <t>Enter one fuel transaction per row in the Fuel Log sheet. Use the prepared rows for future purchases and do not overwrite the green formula cells.</t>
        </is>
      </c>
    </row>
    <row r="5" ht="42" customHeight="1">
      <c r="A5" s="41" t="inlineStr">
        <is>
          <t>GST and receipts</t>
        </is>
      </c>
      <c r="B5" s="41" t="inlineStr">
        <is>
          <t>Record GST-inclusive fuel prices and retain receipts or invoices for BAS and ATO records. Review amber receipt alerts promptly.</t>
        </is>
      </c>
    </row>
    <row r="6" ht="42" customHeight="1">
      <c r="A6" s="38" t="inlineStr">
        <is>
          <t>Vessel identification</t>
        </is>
      </c>
      <c r="B6" s="38" t="inlineStr">
        <is>
          <t>Use the vessel registration or HIN consistently so purchases can be reviewed accurately across trips and reporting periods.</t>
        </is>
      </c>
    </row>
    <row r="7" ht="42" customHeight="1">
      <c r="A7" s="41" t="inlineStr">
        <is>
          <t>Engine hours</t>
        </is>
      </c>
      <c r="B7" s="41" t="inlineStr">
        <is>
          <t>Enter actual engine-hour meter readings at the start and end of each trip, rather than estimated hours. Review red engine-hour alerts before relying on the results.</t>
        </is>
      </c>
    </row>
    <row r="8" ht="42" customHeight="1">
      <c r="A8" s="38" t="inlineStr">
        <is>
          <t>Consumption review</t>
        </is>
      </c>
      <c r="B8" s="38" t="inlineStr">
        <is>
          <t>Review unusual fuel cost per engine hour and fuel consumption before claiming business expenses or making operational decisions.</t>
        </is>
      </c>
    </row>
    <row r="9" ht="42" customHeight="1">
      <c r="A9" s="41" t="inlineStr">
        <is>
          <t>Tax records</t>
        </is>
      </c>
      <c r="B9" s="41" t="inlineStr">
        <is>
          <t>Fuel expenses may require appropriate business-use records. Seek professional tax advice for your circumstances and eligible claims.</t>
        </is>
      </c>
    </row>
    <row r="10" ht="42" customHeight="1">
      <c r="A10" s="38" t="inlineStr">
        <is>
          <t>Important note</t>
        </is>
      </c>
      <c r="B10" s="38" t="inlineStr">
        <is>
          <t>This workbook is a log and management tool only. It is not a substitute for official ATO records, marine logbooks, invoices or professional advice.</t>
        </is>
      </c>
    </row>
  </sheetData>
  <mergeCells count="1">
    <mergeCell ref="A1:F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2026-09-23T13:48:27Z</dcterms:created>
  <dcterms:modified xmlns:dcterms="http://purl.org/dc/terms/" xmlns:xsi="http://www.w3.org/2001/XMLSchema-instance" xsi:type="dcterms:W3CDTF">2026-09-23T13:48:27Z</dcterms:modified>
</cp:coreProperties>
</file>