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" sheetId="1" state="visible" r:id="rId1"/>
    <sheet xmlns:r="http://schemas.openxmlformats.org/officeDocument/2006/relationships" name="Levy Contribution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0F766E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164" fontId="4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6" fillId="5" borderId="1" pivotButton="0" quotePrefix="0" xfId="0"/>
    <xf numFmtId="164" fontId="6" fillId="5" borderId="1" pivotButton="0" quotePrefix="0" xfId="0"/>
    <xf numFmtId="165" fontId="6" fillId="5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3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3" fillId="2" borderId="1" pivotButton="0" quotePrefix="0" xfId="0"/>
    <xf numFmtId="0" fontId="4" fillId="3" borderId="1" pivotButton="0" quotePrefix="0" xfId="0"/>
    <xf numFmtId="164" fontId="5" fillId="3" borderId="1" pivotButton="0" quotePrefix="0" xfId="0"/>
    <xf numFmtId="0" fontId="4" fillId="4" borderId="1" pivotButton="0" quotePrefix="0" xfId="0"/>
    <xf numFmtId="164" fontId="5" fillId="4" borderId="1" pivotButton="0" quotePrefix="0" xfId="0"/>
    <xf numFmtId="0" fontId="3" fillId="5" borderId="1" pivotButton="0" quotePrefix="0" xfId="0"/>
    <xf numFmtId="0" fontId="0" fillId="5" borderId="1" pivotButton="0" quotePrefix="0" xfId="0"/>
    <xf numFmtId="0" fontId="4" fillId="0" borderId="1" pivotButton="0" quotePrefix="0" xfId="0"/>
    <xf numFmtId="164" fontId="0" fillId="0" borderId="1" pivotButton="0" quotePrefix="0" xfId="0"/>
    <xf numFmtId="0" fontId="5" fillId="3" borderId="1" pivotButton="0" quotePrefix="0" xfId="0"/>
    <xf numFmtId="0" fontId="4" fillId="3" borderId="1" applyAlignment="1" pivotButton="0" quotePrefix="0" xfId="0">
      <alignment vertical="top" wrapText="1"/>
    </xf>
    <xf numFmtId="0" fontId="5" fillId="4" borderId="1" pivotButton="0" quotePrefix="0" xfId="0"/>
    <xf numFmtId="0" fontId="4" fillId="4" borderId="1" applyAlignment="1" pivotButton="0" quotePrefix="0" xfId="0">
      <alignment vertical="top" wrapText="1"/>
    </xf>
  </cellXfs>
  <cellStyles count="1">
    <cellStyle name="Normal" xfId="0" builtinId="0" hidden="0"/>
  </cellStyles>
  <dxfs count="4">
    <dxf>
      <font>
        <name val="Calibri"/>
        <b val="1"/>
        <color rgb="00DC2626"/>
        <sz val="10"/>
      </font>
    </dxf>
    <dxf>
      <font>
        <name val="Calibri"/>
        <b val="1"/>
        <color rgb="0022C55E"/>
        <sz val="10"/>
      </font>
    </dxf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Budgeted vs Actual Spend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'Budget'!B3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'Budget'!$A$4:$A$13</f>
            </numRef>
          </cat>
          <val>
            <numRef>
              <f>'Budget'!$B$4:$B$13</f>
            </numRef>
          </val>
        </ser>
        <ser>
          <idx val="1"/>
          <order val="1"/>
          <tx>
            <strRef>
              <f>'Budget'!C3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'Budget'!$A$4:$A$13</f>
            </numRef>
          </cat>
          <val>
            <numRef>
              <f>'Budget'!$C$4:$C$13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Expense 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Administration Fund vs Sinking Fund</a:t>
            </a:r>
          </a:p>
        </rich>
      </tx>
    </title>
    <plotArea>
      <pieChart>
        <varyColors val="1"/>
        <ser>
          <idx val="0"/>
          <order val="0"/>
          <tx>
            <strRef>
              <f>'Dashboard'!B14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'Dashboard'!$A$15:$A$16</f>
            </numRef>
          </cat>
          <val>
            <numRef>
              <f>'Dashboard'!$B$15:$B$16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18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20" customWidth="1" min="2" max="2"/>
    <col width="18" customWidth="1" min="3" max="3"/>
    <col width="15" customWidth="1" min="4" max="4"/>
    <col width="13" customWidth="1" min="5" max="5"/>
    <col width="34" customWidth="1" min="6" max="6"/>
  </cols>
  <sheetData>
    <row r="1">
      <c r="A1" s="1" t="inlineStr">
        <is>
          <t>Sunset Apartments Body Corporate - Annual Budget 2026</t>
        </is>
      </c>
    </row>
    <row r="2">
      <c r="A2" s="2" t="inlineStr">
        <is>
          <t>Financial Year: 01/07/2026 - 30/06/2027   |   ABN: 45 123 456 789</t>
        </is>
      </c>
    </row>
    <row r="3">
      <c r="A3" s="3" t="inlineStr">
        <is>
          <t>Expense Category</t>
        </is>
      </c>
      <c r="B3" s="3" t="inlineStr">
        <is>
          <t>Budgeted Amount ($)</t>
        </is>
      </c>
      <c r="C3" s="3" t="inlineStr">
        <is>
          <t>Actual Spent ($)</t>
        </is>
      </c>
      <c r="D3" s="3" t="inlineStr">
        <is>
          <t>Variance ($)</t>
        </is>
      </c>
      <c r="E3" s="3" t="inlineStr">
        <is>
          <t>Variance %</t>
        </is>
      </c>
      <c r="F3" s="3" t="inlineStr">
        <is>
          <t>Notes</t>
        </is>
      </c>
    </row>
    <row r="4">
      <c r="A4" s="4" t="inlineStr">
        <is>
          <t>Building Insurance</t>
        </is>
      </c>
      <c r="B4" s="5" t="n">
        <v>18500</v>
      </c>
      <c r="C4" s="5" t="n">
        <v>18950</v>
      </c>
      <c r="D4" s="6">
        <f>C4-B4</f>
        <v/>
      </c>
      <c r="E4" s="7">
        <f>IFERROR(D4/B4,0)</f>
        <v/>
      </c>
      <c r="F4" s="4" t="inlineStr">
        <is>
          <t>Annual premium renewal in October</t>
        </is>
      </c>
    </row>
    <row r="5">
      <c r="A5" s="8" t="inlineStr">
        <is>
          <t>Common Area Cleaning</t>
        </is>
      </c>
      <c r="B5" s="9" t="n">
        <v>9600</v>
      </c>
      <c r="C5" s="9" t="n">
        <v>9200</v>
      </c>
      <c r="D5" s="10">
        <f>C5-B5</f>
        <v/>
      </c>
      <c r="E5" s="11">
        <f>IFERROR(D5/B5,0)</f>
        <v/>
      </c>
      <c r="F5" s="8" t="inlineStr">
        <is>
          <t>Weekly contract cleaner</t>
        </is>
      </c>
    </row>
    <row r="6">
      <c r="A6" s="4" t="inlineStr">
        <is>
          <t>Gardening &amp; Landscaping</t>
        </is>
      </c>
      <c r="B6" s="5" t="n">
        <v>6200</v>
      </c>
      <c r="C6" s="5" t="n">
        <v>6450</v>
      </c>
      <c r="D6" s="6">
        <f>C6-B6</f>
        <v/>
      </c>
      <c r="E6" s="7">
        <f>IFERROR(D6/B6,0)</f>
        <v/>
      </c>
      <c r="F6" s="4" t="inlineStr">
        <is>
          <t>Includes irrigation repairs</t>
        </is>
      </c>
    </row>
    <row r="7">
      <c r="A7" s="8" t="inlineStr">
        <is>
          <t>Lift Maintenance</t>
        </is>
      </c>
      <c r="B7" s="9" t="n">
        <v>7800</v>
      </c>
      <c r="C7" s="9" t="n">
        <v>7800</v>
      </c>
      <c r="D7" s="10">
        <f>C7-B7</f>
        <v/>
      </c>
      <c r="E7" s="11">
        <f>IFERROR(D7/B7,0)</f>
        <v/>
      </c>
      <c r="F7" s="8" t="inlineStr">
        <is>
          <t>Monthly service contract</t>
        </is>
      </c>
    </row>
    <row r="8">
      <c r="A8" s="4" t="inlineStr">
        <is>
          <t>Fire Safety Compliance</t>
        </is>
      </c>
      <c r="B8" s="5" t="n">
        <v>4500</v>
      </c>
      <c r="C8" s="5" t="n">
        <v>4300</v>
      </c>
      <c r="D8" s="6">
        <f>C8-B8</f>
        <v/>
      </c>
      <c r="E8" s="7">
        <f>IFERROR(D8/B8,0)</f>
        <v/>
      </c>
      <c r="F8" s="4" t="inlineStr">
        <is>
          <t>Annual AFSS inspection</t>
        </is>
      </c>
    </row>
    <row r="9">
      <c r="A9" s="8" t="inlineStr">
        <is>
          <t>Pool Maintenance</t>
        </is>
      </c>
      <c r="B9" s="9" t="n">
        <v>5200</v>
      </c>
      <c r="C9" s="9" t="n">
        <v>5600</v>
      </c>
      <c r="D9" s="10">
        <f>C9-B9</f>
        <v/>
      </c>
      <c r="E9" s="11">
        <f>IFERROR(D9/B9,0)</f>
        <v/>
      </c>
      <c r="F9" s="8" t="inlineStr">
        <is>
          <t>Chemical costs increased</t>
        </is>
      </c>
    </row>
    <row r="10">
      <c r="A10" s="4" t="inlineStr">
        <is>
          <t>Administration Fees</t>
        </is>
      </c>
      <c r="B10" s="5" t="n">
        <v>12000</v>
      </c>
      <c r="C10" s="5" t="n">
        <v>11800</v>
      </c>
      <c r="D10" s="6">
        <f>C10-B10</f>
        <v/>
      </c>
      <c r="E10" s="7">
        <f>IFERROR(D10/B10,0)</f>
        <v/>
      </c>
      <c r="F10" s="4" t="inlineStr">
        <is>
          <t>Strata management fee</t>
        </is>
      </c>
    </row>
    <row r="11">
      <c r="A11" s="8" t="inlineStr">
        <is>
          <t>Sinking Fund Contribution</t>
        </is>
      </c>
      <c r="B11" s="9" t="n">
        <v>25000</v>
      </c>
      <c r="C11" s="9" t="n">
        <v>25000</v>
      </c>
      <c r="D11" s="10">
        <f>C11-B11</f>
        <v/>
      </c>
      <c r="E11" s="11">
        <f>IFERROR(D11/B11,0)</f>
        <v/>
      </c>
      <c r="F11" s="8" t="inlineStr">
        <is>
          <t>Long-term capital works fund</t>
        </is>
      </c>
    </row>
    <row r="12">
      <c r="A12" s="4" t="inlineStr">
        <is>
          <t>Electricity (Common Areas)</t>
        </is>
      </c>
      <c r="B12" s="5" t="n">
        <v>8400</v>
      </c>
      <c r="C12" s="5" t="n">
        <v>8950</v>
      </c>
      <c r="D12" s="6">
        <f>C12-B12</f>
        <v/>
      </c>
      <c r="E12" s="7">
        <f>IFERROR(D12/B12,0)</f>
        <v/>
      </c>
      <c r="F12" s="4" t="inlineStr">
        <is>
          <t>Rising energy costs</t>
        </is>
      </c>
    </row>
    <row r="13">
      <c r="A13" s="8" t="inlineStr">
        <is>
          <t>Repairs &amp; Maintenance</t>
        </is>
      </c>
      <c r="B13" s="9" t="n">
        <v>7300</v>
      </c>
      <c r="C13" s="9" t="n">
        <v>7900</v>
      </c>
      <c r="D13" s="10">
        <f>C13-B13</f>
        <v/>
      </c>
      <c r="E13" s="11">
        <f>IFERROR(D13/B13,0)</f>
        <v/>
      </c>
      <c r="F13" s="8" t="inlineStr">
        <is>
          <t>Includes plumbing repairs</t>
        </is>
      </c>
    </row>
    <row r="14">
      <c r="A14" s="12" t="inlineStr">
        <is>
          <t>TOTAL</t>
        </is>
      </c>
      <c r="B14" s="13">
        <f>SUM(B4:B13)</f>
        <v/>
      </c>
      <c r="C14" s="13">
        <f>SUM(C4:C13)</f>
        <v/>
      </c>
      <c r="D14" s="13">
        <f>SUM(D4:D13)</f>
        <v/>
      </c>
      <c r="E14" s="14">
        <f>IFERROR(D14/B14,0)</f>
        <v/>
      </c>
      <c r="F14" s="12" t="n"/>
    </row>
    <row r="15"/>
    <row r="16">
      <c r="A16" s="15" t="inlineStr">
        <is>
          <t>Administration Fund Total ($)</t>
        </is>
      </c>
      <c r="B16" s="16">
        <f>B14-B11</f>
        <v/>
      </c>
    </row>
    <row r="17">
      <c r="A17" s="15" t="inlineStr">
        <is>
          <t>Sinking Fund Total ($)</t>
        </is>
      </c>
      <c r="B17" s="16">
        <f>B11</f>
        <v/>
      </c>
    </row>
  </sheetData>
  <mergeCells count="2">
    <mergeCell ref="A1:F1"/>
    <mergeCell ref="A2:F2"/>
  </mergeCells>
  <conditionalFormatting sqref="D4:D14">
    <cfRule type="expression" priority="1" dxfId="0">
      <formula>D4&gt;0</formula>
    </cfRule>
    <cfRule type="expression" priority="2" dxfId="1">
      <formula>D4&lt;=0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18" customWidth="1" min="2" max="2"/>
    <col width="16" customWidth="1" min="3" max="3"/>
    <col width="15" customWidth="1" min="4" max="4"/>
    <col width="13" customWidth="1" min="5" max="5"/>
    <col width="15" customWidth="1" min="6" max="6"/>
    <col width="17" customWidth="1" min="7" max="7"/>
    <col width="17" customWidth="1" min="8" max="8"/>
    <col width="16" customWidth="1" min="9" max="9"/>
    <col width="14" customWidth="1" min="10" max="10"/>
    <col width="15" customWidth="1" min="11" max="11"/>
    <col width="13" customWidth="1" min="12" max="12"/>
  </cols>
  <sheetData>
    <row r="1">
      <c r="A1" s="1" t="inlineStr">
        <is>
          <t>Body Corporate Levy Contributions - 2026/27</t>
        </is>
      </c>
    </row>
    <row r="2"/>
    <row r="3">
      <c r="A3" s="3" t="inlineStr">
        <is>
          <t>Lot No.</t>
        </is>
      </c>
      <c r="B3" s="3" t="inlineStr">
        <is>
          <t>Owner Name</t>
        </is>
      </c>
      <c r="C3" s="3" t="inlineStr">
        <is>
          <t>Unit Type</t>
        </is>
      </c>
      <c r="D3" s="3" t="inlineStr">
        <is>
          <t>Unit Entitlement</t>
        </is>
      </c>
      <c r="E3" s="3" t="inlineStr">
        <is>
          <t>Entitlement %</t>
        </is>
      </c>
      <c r="F3" s="3" t="inlineStr">
        <is>
          <t>Annual Levy ($)</t>
        </is>
      </c>
      <c r="G3" s="3" t="inlineStr">
        <is>
          <t>Admin Fund Levy ($)</t>
        </is>
      </c>
      <c r="H3" s="3" t="inlineStr">
        <is>
          <t>Sinking Fund Levy ($)</t>
        </is>
      </c>
      <c r="I3" s="3" t="inlineStr">
        <is>
          <t>Quarterly Levy ($)</t>
        </is>
      </c>
      <c r="J3" s="3" t="inlineStr">
        <is>
          <t>Paid YTD ($)</t>
        </is>
      </c>
      <c r="K3" s="3" t="inlineStr">
        <is>
          <t>Outstanding ($)</t>
        </is>
      </c>
      <c r="L3" s="3" t="inlineStr">
        <is>
          <t>Status</t>
        </is>
      </c>
    </row>
    <row r="4">
      <c r="A4" s="17" t="n">
        <v>1</v>
      </c>
      <c r="B4" s="4" t="inlineStr">
        <is>
          <t>Jack Wilson</t>
        </is>
      </c>
      <c r="C4" s="4" t="inlineStr">
        <is>
          <t>2BR Apartment</t>
        </is>
      </c>
      <c r="D4" s="17" t="n">
        <v>12</v>
      </c>
      <c r="E4" s="7">
        <f>IFERROR(D4/SUM($D$4:$D$13),0)</f>
        <v/>
      </c>
      <c r="F4" s="6">
        <f>ROUND(E4*Budget!$B$14,2)</f>
        <v/>
      </c>
      <c r="G4" s="6">
        <f>ROUND(E4*Budget!$B$16,2)</f>
        <v/>
      </c>
      <c r="H4" s="6">
        <f>ROUND(E4*Budget!$B$17,2)</f>
        <v/>
      </c>
      <c r="I4" s="6">
        <f>ROUND(F4/4,2)</f>
        <v/>
      </c>
      <c r="J4" s="18" t="n">
        <v>9200</v>
      </c>
      <c r="K4" s="6">
        <f>F4-J4</f>
        <v/>
      </c>
      <c r="L4" s="19">
        <f>IF(K4&lt;=0,"Paid","Outstanding")</f>
        <v/>
      </c>
    </row>
    <row r="5">
      <c r="A5" s="20" t="n">
        <v>2</v>
      </c>
      <c r="B5" s="8" t="inlineStr">
        <is>
          <t>Olivia Chen</t>
        </is>
      </c>
      <c r="C5" s="8" t="inlineStr">
        <is>
          <t>3BR Apartment</t>
        </is>
      </c>
      <c r="D5" s="20" t="n">
        <v>15</v>
      </c>
      <c r="E5" s="11">
        <f>IFERROR(D5/SUM($D$4:$D$13),0)</f>
        <v/>
      </c>
      <c r="F5" s="10">
        <f>ROUND(E5*Budget!$B$14,2)</f>
        <v/>
      </c>
      <c r="G5" s="10">
        <f>ROUND(E5*Budget!$B$16,2)</f>
        <v/>
      </c>
      <c r="H5" s="10">
        <f>ROUND(E5*Budget!$B$17,2)</f>
        <v/>
      </c>
      <c r="I5" s="10">
        <f>ROUND(F5/4,2)</f>
        <v/>
      </c>
      <c r="J5" s="18" t="n">
        <v>11800</v>
      </c>
      <c r="K5" s="10">
        <f>F5-J5</f>
        <v/>
      </c>
      <c r="L5" s="21">
        <f>IF(K5&lt;=0,"Paid","Outstanding")</f>
        <v/>
      </c>
    </row>
    <row r="6">
      <c r="A6" s="17" t="n">
        <v>3</v>
      </c>
      <c r="B6" s="4" t="inlineStr">
        <is>
          <t>Liam Thompson</t>
        </is>
      </c>
      <c r="C6" s="4" t="inlineStr">
        <is>
          <t>1BR Apartment</t>
        </is>
      </c>
      <c r="D6" s="17" t="n">
        <v>8</v>
      </c>
      <c r="E6" s="7">
        <f>IFERROR(D6/SUM($D$4:$D$13),0)</f>
        <v/>
      </c>
      <c r="F6" s="6">
        <f>ROUND(E6*Budget!$B$14,2)</f>
        <v/>
      </c>
      <c r="G6" s="6">
        <f>ROUND(E6*Budget!$B$16,2)</f>
        <v/>
      </c>
      <c r="H6" s="6">
        <f>ROUND(E6*Budget!$B$17,2)</f>
        <v/>
      </c>
      <c r="I6" s="6">
        <f>ROUND(F6/4,2)</f>
        <v/>
      </c>
      <c r="J6" s="18" t="n">
        <v>7300</v>
      </c>
      <c r="K6" s="6">
        <f>F6-J6</f>
        <v/>
      </c>
      <c r="L6" s="19">
        <f>IF(K6&lt;=0,"Paid","Outstanding")</f>
        <v/>
      </c>
    </row>
    <row r="7">
      <c r="A7" s="20" t="n">
        <v>4</v>
      </c>
      <c r="B7" s="8" t="inlineStr">
        <is>
          <t>Charlotte Davies</t>
        </is>
      </c>
      <c r="C7" s="8" t="inlineStr">
        <is>
          <t>2BR Apartment</t>
        </is>
      </c>
      <c r="D7" s="20" t="n">
        <v>12</v>
      </c>
      <c r="E7" s="11">
        <f>IFERROR(D7/SUM($D$4:$D$13),0)</f>
        <v/>
      </c>
      <c r="F7" s="10">
        <f>ROUND(E7*Budget!$B$14,2)</f>
        <v/>
      </c>
      <c r="G7" s="10">
        <f>ROUND(E7*Budget!$B$16,2)</f>
        <v/>
      </c>
      <c r="H7" s="10">
        <f>ROUND(E7*Budget!$B$17,2)</f>
        <v/>
      </c>
      <c r="I7" s="10">
        <f>ROUND(F7/4,2)</f>
        <v/>
      </c>
      <c r="J7" s="18" t="n">
        <v>9200</v>
      </c>
      <c r="K7" s="10">
        <f>F7-J7</f>
        <v/>
      </c>
      <c r="L7" s="21">
        <f>IF(K7&lt;=0,"Paid","Outstanding")</f>
        <v/>
      </c>
    </row>
    <row r="8">
      <c r="A8" s="17" t="n">
        <v>5</v>
      </c>
      <c r="B8" s="4" t="inlineStr">
        <is>
          <t>Noah Roberts</t>
        </is>
      </c>
      <c r="C8" s="4" t="inlineStr">
        <is>
          <t>Studio</t>
        </is>
      </c>
      <c r="D8" s="17" t="n">
        <v>6</v>
      </c>
      <c r="E8" s="7">
        <f>IFERROR(D8/SUM($D$4:$D$13),0)</f>
        <v/>
      </c>
      <c r="F8" s="6">
        <f>ROUND(E8*Budget!$B$14,2)</f>
        <v/>
      </c>
      <c r="G8" s="6">
        <f>ROUND(E8*Budget!$B$16,2)</f>
        <v/>
      </c>
      <c r="H8" s="6">
        <f>ROUND(E8*Budget!$B$17,2)</f>
        <v/>
      </c>
      <c r="I8" s="6">
        <f>ROUND(F8/4,2)</f>
        <v/>
      </c>
      <c r="J8" s="18" t="n">
        <v>5100</v>
      </c>
      <c r="K8" s="6">
        <f>F8-J8</f>
        <v/>
      </c>
      <c r="L8" s="19">
        <f>IF(K8&lt;=0,"Paid","Outstanding")</f>
        <v/>
      </c>
    </row>
    <row r="9">
      <c r="A9" s="20" t="n">
        <v>6</v>
      </c>
      <c r="B9" s="8" t="inlineStr">
        <is>
          <t>Mia Anderson</t>
        </is>
      </c>
      <c r="C9" s="8" t="inlineStr">
        <is>
          <t>3BR Penthouse</t>
        </is>
      </c>
      <c r="D9" s="20" t="n">
        <v>18</v>
      </c>
      <c r="E9" s="11">
        <f>IFERROR(D9/SUM($D$4:$D$13),0)</f>
        <v/>
      </c>
      <c r="F9" s="10">
        <f>ROUND(E9*Budget!$B$14,2)</f>
        <v/>
      </c>
      <c r="G9" s="10">
        <f>ROUND(E9*Budget!$B$16,2)</f>
        <v/>
      </c>
      <c r="H9" s="10">
        <f>ROUND(E9*Budget!$B$17,2)</f>
        <v/>
      </c>
      <c r="I9" s="10">
        <f>ROUND(F9/4,2)</f>
        <v/>
      </c>
      <c r="J9" s="18" t="n">
        <v>16200</v>
      </c>
      <c r="K9" s="10">
        <f>F9-J9</f>
        <v/>
      </c>
      <c r="L9" s="21">
        <f>IF(K9&lt;=0,"Paid","Outstanding")</f>
        <v/>
      </c>
    </row>
    <row r="10">
      <c r="A10" s="17" t="n">
        <v>7</v>
      </c>
      <c r="B10" s="4" t="inlineStr">
        <is>
          <t>Ethan Walker</t>
        </is>
      </c>
      <c r="C10" s="4" t="inlineStr">
        <is>
          <t>2BR Apartment</t>
        </is>
      </c>
      <c r="D10" s="17" t="n">
        <v>12</v>
      </c>
      <c r="E10" s="7">
        <f>IFERROR(D10/SUM($D$4:$D$13),0)</f>
        <v/>
      </c>
      <c r="F10" s="6">
        <f>ROUND(E10*Budget!$B$14,2)</f>
        <v/>
      </c>
      <c r="G10" s="6">
        <f>ROUND(E10*Budget!$B$16,2)</f>
        <v/>
      </c>
      <c r="H10" s="6">
        <f>ROUND(E10*Budget!$B$17,2)</f>
        <v/>
      </c>
      <c r="I10" s="6">
        <f>ROUND(F10/4,2)</f>
        <v/>
      </c>
      <c r="J10" s="18" t="n">
        <v>6800</v>
      </c>
      <c r="K10" s="6">
        <f>F10-J10</f>
        <v/>
      </c>
      <c r="L10" s="19">
        <f>IF(K10&lt;=0,"Paid","Outstanding")</f>
        <v/>
      </c>
    </row>
    <row r="11">
      <c r="A11" s="20" t="n">
        <v>8</v>
      </c>
      <c r="B11" s="8" t="inlineStr">
        <is>
          <t>Ruby Mitchell</t>
        </is>
      </c>
      <c r="C11" s="8" t="inlineStr">
        <is>
          <t>1BR Apartment</t>
        </is>
      </c>
      <c r="D11" s="20" t="n">
        <v>8</v>
      </c>
      <c r="E11" s="11">
        <f>IFERROR(D11/SUM($D$4:$D$13),0)</f>
        <v/>
      </c>
      <c r="F11" s="10">
        <f>ROUND(E11*Budget!$B$14,2)</f>
        <v/>
      </c>
      <c r="G11" s="10">
        <f>ROUND(E11*Budget!$B$16,2)</f>
        <v/>
      </c>
      <c r="H11" s="10">
        <f>ROUND(E11*Budget!$B$17,2)</f>
        <v/>
      </c>
      <c r="I11" s="10">
        <f>ROUND(F11/4,2)</f>
        <v/>
      </c>
      <c r="J11" s="18" t="n">
        <v>7300</v>
      </c>
      <c r="K11" s="10">
        <f>F11-J11</f>
        <v/>
      </c>
      <c r="L11" s="21">
        <f>IF(K11&lt;=0,"Paid","Outstanding")</f>
        <v/>
      </c>
    </row>
    <row r="12">
      <c r="A12" s="17" t="n">
        <v>9</v>
      </c>
      <c r="B12" s="4" t="inlineStr">
        <is>
          <t>Sophie Turner</t>
        </is>
      </c>
      <c r="C12" s="4" t="inlineStr">
        <is>
          <t>2BR Apartment</t>
        </is>
      </c>
      <c r="D12" s="17" t="n">
        <v>12</v>
      </c>
      <c r="E12" s="7">
        <f>IFERROR(D12/SUM($D$4:$D$13),0)</f>
        <v/>
      </c>
      <c r="F12" s="6">
        <f>ROUND(E12*Budget!$B$14,2)</f>
        <v/>
      </c>
      <c r="G12" s="6">
        <f>ROUND(E12*Budget!$B$16,2)</f>
        <v/>
      </c>
      <c r="H12" s="6">
        <f>ROUND(E12*Budget!$B$17,2)</f>
        <v/>
      </c>
      <c r="I12" s="6">
        <f>ROUND(F12/4,2)</f>
        <v/>
      </c>
      <c r="J12" s="18" t="n">
        <v>9200</v>
      </c>
      <c r="K12" s="6">
        <f>F12-J12</f>
        <v/>
      </c>
      <c r="L12" s="19">
        <f>IF(K12&lt;=0,"Paid","Outstanding")</f>
        <v/>
      </c>
    </row>
    <row r="13">
      <c r="A13" s="20" t="n">
        <v>10</v>
      </c>
      <c r="B13" s="8" t="inlineStr">
        <is>
          <t>Lucas Baker</t>
        </is>
      </c>
      <c r="C13" s="8" t="inlineStr">
        <is>
          <t>3BR Apartment</t>
        </is>
      </c>
      <c r="D13" s="20" t="n">
        <v>15</v>
      </c>
      <c r="E13" s="11">
        <f>IFERROR(D13/SUM($D$4:$D$13),0)</f>
        <v/>
      </c>
      <c r="F13" s="10">
        <f>ROUND(E13*Budget!$B$14,2)</f>
        <v/>
      </c>
      <c r="G13" s="10">
        <f>ROUND(E13*Budget!$B$16,2)</f>
        <v/>
      </c>
      <c r="H13" s="10">
        <f>ROUND(E13*Budget!$B$17,2)</f>
        <v/>
      </c>
      <c r="I13" s="10">
        <f>ROUND(F13/4,2)</f>
        <v/>
      </c>
      <c r="J13" s="18" t="n">
        <v>11800</v>
      </c>
      <c r="K13" s="10">
        <f>F13-J13</f>
        <v/>
      </c>
      <c r="L13" s="21">
        <f>IF(K13&lt;=0,"Paid","Outstanding")</f>
        <v/>
      </c>
    </row>
    <row r="14">
      <c r="A14" s="12" t="inlineStr">
        <is>
          <t>TOTAL</t>
        </is>
      </c>
      <c r="B14" s="12" t="n"/>
      <c r="C14" s="12" t="n"/>
      <c r="D14" s="12">
        <f>SUM(D4:D13)</f>
        <v/>
      </c>
      <c r="E14" s="12" t="n"/>
      <c r="F14" s="13">
        <f>SUM(F4:F13)</f>
        <v/>
      </c>
      <c r="G14" s="13">
        <f>SUM(G4:G13)</f>
        <v/>
      </c>
      <c r="H14" s="13">
        <f>SUM(H4:H13)</f>
        <v/>
      </c>
      <c r="I14" s="13">
        <f>SUM(I4:I13)</f>
        <v/>
      </c>
      <c r="J14" s="13">
        <f>SUM(J4:J13)</f>
        <v/>
      </c>
      <c r="K14" s="13">
        <f>SUM(K4:K13)</f>
        <v/>
      </c>
      <c r="L14" s="12" t="n"/>
    </row>
  </sheetData>
  <mergeCells count="1">
    <mergeCell ref="A1:L1"/>
  </mergeCells>
  <conditionalFormatting sqref="L4:L13">
    <cfRule type="expression" priority="1" dxfId="2">
      <formula>L4="Outstanding"</formula>
    </cfRule>
    <cfRule type="expression" priority="2" dxfId="3">
      <formula>L4="Paid"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12" customWidth="1" min="3" max="3"/>
  </cols>
  <sheetData>
    <row r="1">
      <c r="A1" s="1" t="inlineStr">
        <is>
          <t>Body Corporate Budget Dashboard 2026/27</t>
        </is>
      </c>
    </row>
    <row r="2"/>
    <row r="3">
      <c r="A3" s="22" t="inlineStr">
        <is>
          <t>Key Metric</t>
        </is>
      </c>
      <c r="B3" s="22" t="inlineStr">
        <is>
          <t>Value</t>
        </is>
      </c>
    </row>
    <row r="4">
      <c r="A4" s="23" t="inlineStr">
        <is>
          <t>Total Annual Budget</t>
        </is>
      </c>
      <c r="B4" s="24">
        <f>Budget!$B$14</f>
        <v/>
      </c>
    </row>
    <row r="5">
      <c r="A5" s="25" t="inlineStr">
        <is>
          <t>Total Actual Spend</t>
        </is>
      </c>
      <c r="B5" s="26">
        <f>Budget!C14</f>
        <v/>
      </c>
    </row>
    <row r="6">
      <c r="A6" s="23" t="inlineStr">
        <is>
          <t>Budget Variance</t>
        </is>
      </c>
      <c r="B6" s="24">
        <f>Budget!D14</f>
        <v/>
      </c>
    </row>
    <row r="7">
      <c r="A7" s="25" t="inlineStr">
        <is>
          <t>Administration Fund Total</t>
        </is>
      </c>
      <c r="B7" s="26">
        <f>Budget!$B$16</f>
        <v/>
      </c>
    </row>
    <row r="8">
      <c r="A8" s="23" t="inlineStr">
        <is>
          <t>Sinking Fund Total</t>
        </is>
      </c>
      <c r="B8" s="24">
        <f>Budget!$B$17</f>
        <v/>
      </c>
    </row>
    <row r="9">
      <c r="A9" s="25" t="inlineStr">
        <is>
          <t>Total Levies Raised</t>
        </is>
      </c>
      <c r="B9" s="26">
        <f>'Levy Contributions'!F14</f>
        <v/>
      </c>
    </row>
    <row r="10">
      <c r="A10" s="23" t="inlineStr">
        <is>
          <t>Total Outstanding Levies</t>
        </is>
      </c>
      <c r="B10" s="24">
        <f>'Levy Contributions'!K14</f>
        <v/>
      </c>
    </row>
    <row r="11">
      <c r="A11" s="25" t="inlineStr">
        <is>
          <t>Average Levy per Lot</t>
        </is>
      </c>
      <c r="B11" s="26">
        <f>IFERROR('Levy Contributions'!F14/COUNTA('Levy Contributions'!A4:A13),0)</f>
        <v/>
      </c>
    </row>
    <row r="12"/>
    <row r="13"/>
    <row r="14">
      <c r="A14" s="27" t="inlineStr">
        <is>
          <t>Fund Split</t>
        </is>
      </c>
      <c r="B14" s="28" t="inlineStr"/>
    </row>
    <row r="15">
      <c r="A15" s="29" t="inlineStr">
        <is>
          <t>Administration Fund</t>
        </is>
      </c>
      <c r="B15" s="30">
        <f>Budget!$B$16</f>
        <v/>
      </c>
    </row>
    <row r="16">
      <c r="A16" s="29" t="inlineStr">
        <is>
          <t>Sinking Fund</t>
        </is>
      </c>
      <c r="B16" s="30">
        <f>Budget!$B$17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0" customWidth="1" min="1" max="1"/>
    <col width="95" customWidth="1" min="2" max="2"/>
  </cols>
  <sheetData>
    <row r="1">
      <c r="A1" s="1" t="inlineStr">
        <is>
          <t>How to Use This Workbook</t>
        </is>
      </c>
    </row>
    <row r="2"/>
    <row r="3">
      <c r="A3" s="22" t="inlineStr">
        <is>
          <t>Sheet</t>
        </is>
      </c>
      <c r="B3" s="22" t="inlineStr">
        <is>
          <t>Purpose and Guidance</t>
        </is>
      </c>
    </row>
    <row r="4" ht="55" customHeight="1">
      <c r="A4" s="31" t="inlineStr">
        <is>
          <t>Budget</t>
        </is>
      </c>
      <c r="B4" s="32" t="inlineStr">
        <is>
          <t>Lists all body corporate expense categories with budgeted and actual amounts for the 2026/27 financial year. Variance ($ and %) is calculated automatically. Update the 'Actual Spent' column as invoices are paid; the Administration Fund and Sinking Fund totals feed the Levy Contributions sheet.</t>
        </is>
      </c>
    </row>
    <row r="5" ht="55" customHeight="1">
      <c r="A5" s="33" t="inlineStr">
        <is>
          <t>Levy Contributions</t>
        </is>
      </c>
      <c r="B5" s="34" t="inlineStr">
        <is>
          <t>Shows each lot's unit entitlement, calculated levy contribution (split between Administration Fund and Sinking Fund) and payment status. Enter each owner's 'Paid YTD ($)' in the pale yellow cells - Outstanding and Status update automatically using an IF formula.</t>
        </is>
      </c>
    </row>
    <row r="6" ht="55" customHeight="1">
      <c r="A6" s="31" t="inlineStr">
        <is>
          <t>Dashboard</t>
        </is>
      </c>
      <c r="B6" s="32" t="inlineStr">
        <is>
          <t>Summarises key budget figures and displays a bar chart comparing budgeted vs actual spend by category, plus a pie chart showing the split between the Administration Fund and Sinking Fund.</t>
        </is>
      </c>
    </row>
    <row r="7" ht="55" customHeight="1">
      <c r="A7" s="33" t="inlineStr">
        <is>
          <t>General</t>
        </is>
      </c>
      <c r="B7" s="34" t="inlineStr">
        <is>
          <t>All dollar figures are in AUD. Percentages are calculated automatically - do not overwrite formula cells (white background). Only edit cells shaded pale yellow. Unit entitlements should match those registered on the Community Management Statement (CMS) or equivalent.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2026-07-21T13:03:19Z</dcterms:created>
  <dcterms:modified xmlns:dcterms="http://purl.org/dc/terms/" xmlns:xsi="http://www.w3.org/2001/XMLSchema-instance" xsi:type="dcterms:W3CDTF">2026-07-21T13:03:19Z</dcterms:modified>
</cp:coreProperties>
</file>