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nd Lodgement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DD/MM/YYYY"/>
    <numFmt numFmtId="166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6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0" borderId="1" applyAlignment="1" pivotButton="0" quotePrefix="0" xfId="0">
      <alignment horizontal="right"/>
    </xf>
    <xf numFmtId="164" fontId="4" fillId="0" borderId="1" pivotButton="0" quotePrefix="0" xfId="0"/>
    <xf numFmtId="166" fontId="4" fillId="0" borderId="1" pivotButton="0" quotePrefix="0" xfId="0"/>
    <xf numFmtId="0" fontId="4" fillId="0" borderId="0" pivotButton="0" quotePrefix="0" xfId="0"/>
    <xf numFmtId="0" fontId="3" fillId="0" borderId="0" pivotButton="0" quotePrefix="0" xfId="0"/>
    <xf numFmtId="0" fontId="2" fillId="5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1" fontId="4" fillId="3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166" fontId="4" fillId="3" borderId="1" applyAlignment="1" pivotButton="0" quotePrefix="0" xfId="0">
      <alignment horizontal="center" vertical="center"/>
    </xf>
    <xf numFmtId="0" fontId="2" fillId="5" borderId="1" pivotButton="0" quotePrefix="0" xfId="0"/>
    <xf numFmtId="0" fontId="0" fillId="3" borderId="1" applyAlignment="1" pivotButton="0" quotePrefix="0" xfId="0">
      <alignment horizontal="center" vertical="center"/>
    </xf>
    <xf numFmtId="164" fontId="0" fillId="3" borderId="1" pivotButton="0" quotePrefix="0" xfId="0"/>
    <xf numFmtId="0" fontId="0" fillId="0" borderId="1" applyAlignment="1" pivotButton="0" quotePrefix="0" xfId="0">
      <alignment horizontal="center" vertical="center"/>
    </xf>
    <xf numFmtId="164" fontId="0" fillId="0" borderId="1" pivotButton="0" quotePrefix="0" xfId="0"/>
    <xf numFmtId="0" fontId="0" fillId="3" borderId="1" pivotButton="0" quotePrefix="0" xfId="0"/>
    <xf numFmtId="0" fontId="2" fillId="5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4" fillId="0" borderId="1" pivotButton="0" quotePrefix="0" xfId="0"/>
    <xf numFmtId="166" fontId="4" fillId="0" borderId="1" pivotButton="0" quotePrefix="0" xfId="0"/>
    <xf numFmtId="164" fontId="4" fillId="3" borderId="1" applyAlignment="1" pivotButton="0" quotePrefix="0" xfId="0">
      <alignment horizontal="center" vertical="center"/>
    </xf>
    <xf numFmtId="166" fontId="4" fillId="3" borderId="1" applyAlignment="1" pivotButton="0" quotePrefix="0" xfId="0">
      <alignment horizontal="center" vertical="center"/>
    </xf>
    <xf numFmtId="164" fontId="0" fillId="3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dxfs count="5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ill>
        <patternFill patternType="solid">
          <fgColor rgb="00FCA5A5"/>
          <bgColor rgb="00FCA5A5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ill>
        <patternFill patternType="solid">
          <fgColor rgb="00FDE68A"/>
          <bgColor rgb="00FDE68A"/>
        </patternFill>
      </fill>
    </dxf>
    <dxf>
      <fill>
        <patternFill patternType="solid">
          <fgColor rgb="00DC2626"/>
          <b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Bond Amount by State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'Dashboard'!$A$13:$A$20</f>
            </numRef>
          </cat>
          <val>
            <numRef>
              <f>'Dashboard'!$B$13:$B$20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Bond 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Lodgement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'Dashboard'!B24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'Dashboard'!$A$25:$A$28</f>
            </numRef>
          </cat>
          <val>
            <numRef>
              <f>'Dashboard'!$B$25:$B$28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24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8" customWidth="1" min="3" max="3"/>
    <col width="24" customWidth="1" min="4" max="4"/>
    <col width="20" customWidth="1" min="5" max="5"/>
    <col width="14" customWidth="1" min="6" max="6"/>
    <col width="12" customWidth="1" min="7" max="7"/>
    <col width="15" customWidth="1" min="8" max="8"/>
    <col width="15" customWidth="1" min="9" max="9"/>
    <col width="15" customWidth="1" min="10" max="10"/>
    <col width="17" customWidth="1" min="11" max="11"/>
    <col width="13" customWidth="1" min="12" max="12"/>
    <col width="12" customWidth="1" min="13" max="13"/>
    <col width="14" customWidth="1" min="14" max="14"/>
  </cols>
  <sheetData>
    <row r="1" ht="26" customHeight="1">
      <c r="A1" s="1" t="inlineStr">
        <is>
          <t>Residential Bond Lodgement Tracker — Australia</t>
        </is>
      </c>
    </row>
    <row r="2"/>
    <row r="3" ht="32" customHeight="1">
      <c r="A3" s="2" t="inlineStr">
        <is>
          <t>Property Address</t>
        </is>
      </c>
      <c r="B3" s="2" t="inlineStr">
        <is>
          <t>Tenant Name</t>
        </is>
      </c>
      <c r="C3" s="2" t="inlineStr">
        <is>
          <t>State</t>
        </is>
      </c>
      <c r="D3" s="2" t="inlineStr">
        <is>
          <t>Bond Authority</t>
        </is>
      </c>
      <c r="E3" s="2" t="inlineStr">
        <is>
          <t>Lodgement Reference</t>
        </is>
      </c>
      <c r="F3" s="2" t="inlineStr">
        <is>
          <t>Weekly Rent ($)</t>
        </is>
      </c>
      <c r="G3" s="2" t="inlineStr">
        <is>
          <t>Bond (Weeks)</t>
        </is>
      </c>
      <c r="H3" s="2" t="inlineStr">
        <is>
          <t>Bond Amount ($)</t>
        </is>
      </c>
      <c r="I3" s="2" t="inlineStr">
        <is>
          <t>Date Received</t>
        </is>
      </c>
      <c r="J3" s="2" t="inlineStr">
        <is>
          <t>Date Lodged</t>
        </is>
      </c>
      <c r="K3" s="2" t="inlineStr">
        <is>
          <t>Lodgement Deadline</t>
        </is>
      </c>
      <c r="L3" s="2" t="inlineStr">
        <is>
          <t>Days to Lodge</t>
        </is>
      </c>
      <c r="M3" s="2" t="inlineStr">
        <is>
          <t>Status</t>
        </is>
      </c>
      <c r="N3" s="2" t="inlineStr">
        <is>
          <t>Receipt Number</t>
        </is>
      </c>
    </row>
    <row r="4">
      <c r="A4" s="3" t="inlineStr">
        <is>
          <t>12 Wattle St, Sydney</t>
        </is>
      </c>
      <c r="B4" s="3" t="inlineStr">
        <is>
          <t>Olivia Chen</t>
        </is>
      </c>
      <c r="C4" s="4" t="inlineStr">
        <is>
          <t>NSW</t>
        </is>
      </c>
      <c r="D4" s="3" t="inlineStr">
        <is>
          <t>NSW Rental Bond Board</t>
        </is>
      </c>
      <c r="E4" s="3" t="inlineStr">
        <is>
          <t>RBB-20260114</t>
        </is>
      </c>
      <c r="F4" s="34" t="n">
        <v>620</v>
      </c>
      <c r="G4" s="4" t="n">
        <v>4</v>
      </c>
      <c r="H4" s="35">
        <f>F4*G4</f>
        <v/>
      </c>
      <c r="I4" s="7" t="n">
        <v>46036</v>
      </c>
      <c r="J4" s="7" t="n">
        <v>46046</v>
      </c>
      <c r="K4" s="8">
        <f>I4+14</f>
        <v/>
      </c>
      <c r="L4" s="9">
        <f>IF(J4="","",J4-I4)</f>
        <v/>
      </c>
      <c r="M4" s="9">
        <f>IF(J4="",IF(TODAY()&gt;K4,"Overdue","Pending"),IF(J4&gt;K4,"Late","On Time"))</f>
        <v/>
      </c>
      <c r="N4" s="4" t="inlineStr">
        <is>
          <t>RCT-9001</t>
        </is>
      </c>
    </row>
    <row r="5">
      <c r="A5" s="3" t="inlineStr">
        <is>
          <t>45 Banksia Rd, Melbourne</t>
        </is>
      </c>
      <c r="B5" s="3" t="inlineStr">
        <is>
          <t>Jack Thompson</t>
        </is>
      </c>
      <c r="C5" s="4" t="inlineStr">
        <is>
          <t>VIC</t>
        </is>
      </c>
      <c r="D5" s="3" t="inlineStr">
        <is>
          <t>RTBA Victoria</t>
        </is>
      </c>
      <c r="E5" s="3" t="inlineStr">
        <is>
          <t>RTBA-20260202</t>
        </is>
      </c>
      <c r="F5" s="34" t="n">
        <v>550</v>
      </c>
      <c r="G5" s="4" t="n">
        <v>4</v>
      </c>
      <c r="H5" s="36">
        <f>F5*G5</f>
        <v/>
      </c>
      <c r="I5" s="7" t="n">
        <v>46055</v>
      </c>
      <c r="J5" s="7" t="n">
        <v>46063</v>
      </c>
      <c r="K5" s="11">
        <f>I5+14</f>
        <v/>
      </c>
      <c r="L5" s="12">
        <f>IF(J5="","",J5-I5)</f>
        <v/>
      </c>
      <c r="M5" s="12">
        <f>IF(J5="",IF(TODAY()&gt;K5,"Overdue","Pending"),IF(J5&gt;K5,"Late","On Time"))</f>
        <v/>
      </c>
      <c r="N5" s="4" t="inlineStr">
        <is>
          <t>RCT-9002</t>
        </is>
      </c>
    </row>
    <row r="6">
      <c r="A6" s="3" t="inlineStr">
        <is>
          <t>8 Eucalypt Ave, Brisbane</t>
        </is>
      </c>
      <c r="B6" s="3" t="inlineStr">
        <is>
          <t>Charlotte Wilson</t>
        </is>
      </c>
      <c r="C6" s="4" t="inlineStr">
        <is>
          <t>QLD</t>
        </is>
      </c>
      <c r="D6" s="3" t="inlineStr">
        <is>
          <t>RTA Queensland</t>
        </is>
      </c>
      <c r="E6" s="3" t="inlineStr">
        <is>
          <t>RTA-20260118</t>
        </is>
      </c>
      <c r="F6" s="34" t="n">
        <v>480</v>
      </c>
      <c r="G6" s="4" t="n">
        <v>4</v>
      </c>
      <c r="H6" s="35">
        <f>F6*G6</f>
        <v/>
      </c>
      <c r="I6" s="7" t="n">
        <v>46040</v>
      </c>
      <c r="J6" s="4" t="n"/>
      <c r="K6" s="8">
        <f>I6+14</f>
        <v/>
      </c>
      <c r="L6" s="9">
        <f>IF(J6="","",J6-I6)</f>
        <v/>
      </c>
      <c r="M6" s="9">
        <f>IF(J6="",IF(TODAY()&gt;K6,"Overdue","Pending"),IF(J6&gt;K6,"Late","On Time"))</f>
        <v/>
      </c>
      <c r="N6" s="4" t="inlineStr">
        <is>
          <t>RCT-9003</t>
        </is>
      </c>
    </row>
    <row r="7">
      <c r="A7" s="3" t="inlineStr">
        <is>
          <t>21 Grevillea Cl, Perth</t>
        </is>
      </c>
      <c r="B7" s="3" t="inlineStr">
        <is>
          <t>Liam Anderson</t>
        </is>
      </c>
      <c r="C7" s="4" t="inlineStr">
        <is>
          <t>WA</t>
        </is>
      </c>
      <c r="D7" s="3" t="inlineStr">
        <is>
          <t>Bond Administrator WA</t>
        </is>
      </c>
      <c r="E7" s="3" t="inlineStr">
        <is>
          <t>BAWA-20260305</t>
        </is>
      </c>
      <c r="F7" s="34" t="n">
        <v>500</v>
      </c>
      <c r="G7" s="4" t="n">
        <v>4</v>
      </c>
      <c r="H7" s="36">
        <f>F7*G7</f>
        <v/>
      </c>
      <c r="I7" s="7" t="n">
        <v>46086</v>
      </c>
      <c r="J7" s="7" t="n">
        <v>46106</v>
      </c>
      <c r="K7" s="11">
        <f>I7+14</f>
        <v/>
      </c>
      <c r="L7" s="12">
        <f>IF(J7="","",J7-I7)</f>
        <v/>
      </c>
      <c r="M7" s="12">
        <f>IF(J7="",IF(TODAY()&gt;K7,"Overdue","Pending"),IF(J7&gt;K7,"Late","On Time"))</f>
        <v/>
      </c>
      <c r="N7" s="4" t="inlineStr">
        <is>
          <t>RCT-9004</t>
        </is>
      </c>
    </row>
    <row r="8">
      <c r="A8" s="3" t="inlineStr">
        <is>
          <t>3 Hakea Pl, Adelaide</t>
        </is>
      </c>
      <c r="B8" s="3" t="inlineStr">
        <is>
          <t>Mia Roberts</t>
        </is>
      </c>
      <c r="C8" s="4" t="inlineStr">
        <is>
          <t>SA</t>
        </is>
      </c>
      <c r="D8" s="3" t="inlineStr">
        <is>
          <t>CBS South Australia</t>
        </is>
      </c>
      <c r="E8" s="3" t="inlineStr">
        <is>
          <t>CBS-20260210</t>
        </is>
      </c>
      <c r="F8" s="34" t="n">
        <v>460</v>
      </c>
      <c r="G8" s="4" t="n">
        <v>4</v>
      </c>
      <c r="H8" s="35">
        <f>F8*G8</f>
        <v/>
      </c>
      <c r="I8" s="7" t="n">
        <v>46063</v>
      </c>
      <c r="J8" s="7" t="n">
        <v>46073</v>
      </c>
      <c r="K8" s="8">
        <f>I8+14</f>
        <v/>
      </c>
      <c r="L8" s="9">
        <f>IF(J8="","",J8-I8)</f>
        <v/>
      </c>
      <c r="M8" s="9">
        <f>IF(J8="",IF(TODAY()&gt;K8,"Overdue","Pending"),IF(J8&gt;K8,"Late","On Time"))</f>
        <v/>
      </c>
      <c r="N8" s="4" t="inlineStr">
        <is>
          <t>RCT-9005</t>
        </is>
      </c>
    </row>
    <row r="9">
      <c r="A9" s="3" t="inlineStr">
        <is>
          <t>67 Melaleuca Dr, Gold Coast</t>
        </is>
      </c>
      <c r="B9" s="3" t="inlineStr">
        <is>
          <t>Ethan Davies</t>
        </is>
      </c>
      <c r="C9" s="4" t="inlineStr">
        <is>
          <t>QLD</t>
        </is>
      </c>
      <c r="D9" s="3" t="inlineStr">
        <is>
          <t>RTA Queensland</t>
        </is>
      </c>
      <c r="E9" s="3" t="inlineStr">
        <is>
          <t>RTA-20260401</t>
        </is>
      </c>
      <c r="F9" s="34" t="n">
        <v>610</v>
      </c>
      <c r="G9" s="4" t="n">
        <v>4</v>
      </c>
      <c r="H9" s="36">
        <f>F9*G9</f>
        <v/>
      </c>
      <c r="I9" s="7" t="n">
        <v>46113</v>
      </c>
      <c r="J9" s="4" t="n"/>
      <c r="K9" s="11">
        <f>I9+14</f>
        <v/>
      </c>
      <c r="L9" s="12">
        <f>IF(J9="","",J9-I9)</f>
        <v/>
      </c>
      <c r="M9" s="12">
        <f>IF(J9="",IF(TODAY()&gt;K9,"Overdue","Pending"),IF(J9&gt;K9,"Late","On Time"))</f>
        <v/>
      </c>
      <c r="N9" s="4" t="inlineStr">
        <is>
          <t>RCT-9006</t>
        </is>
      </c>
    </row>
    <row r="10">
      <c r="A10" s="3" t="inlineStr">
        <is>
          <t>15 Bottlebrush Way, Newcastle</t>
        </is>
      </c>
      <c r="B10" s="3" t="inlineStr">
        <is>
          <t>Ruby Martin</t>
        </is>
      </c>
      <c r="C10" s="4" t="inlineStr">
        <is>
          <t>NSW</t>
        </is>
      </c>
      <c r="D10" s="3" t="inlineStr">
        <is>
          <t>NSW Rental Bond Board</t>
        </is>
      </c>
      <c r="E10" s="3" t="inlineStr">
        <is>
          <t>RBB-20260215</t>
        </is>
      </c>
      <c r="F10" s="34" t="n">
        <v>490</v>
      </c>
      <c r="G10" s="4" t="n">
        <v>4</v>
      </c>
      <c r="H10" s="35">
        <f>F10*G10</f>
        <v/>
      </c>
      <c r="I10" s="7" t="n">
        <v>46068</v>
      </c>
      <c r="J10" s="7" t="n">
        <v>46086</v>
      </c>
      <c r="K10" s="8">
        <f>I10+14</f>
        <v/>
      </c>
      <c r="L10" s="9">
        <f>IF(J10="","",J10-I10)</f>
        <v/>
      </c>
      <c r="M10" s="9">
        <f>IF(J10="",IF(TODAY()&gt;K10,"Overdue","Pending"),IF(J10&gt;K10,"Late","On Time"))</f>
        <v/>
      </c>
      <c r="N10" s="4" t="inlineStr">
        <is>
          <t>RCT-9007</t>
        </is>
      </c>
    </row>
    <row r="11">
      <c r="A11" s="3" t="inlineStr">
        <is>
          <t>29 Acacia St, Canberra</t>
        </is>
      </c>
      <c r="B11" s="3" t="inlineStr">
        <is>
          <t>Noah Phillips</t>
        </is>
      </c>
      <c r="C11" s="4" t="inlineStr">
        <is>
          <t>ACT</t>
        </is>
      </c>
      <c r="D11" s="3" t="inlineStr">
        <is>
          <t>ACT Revenue Office</t>
        </is>
      </c>
      <c r="E11" s="3" t="inlineStr">
        <is>
          <t>ACT-20260122</t>
        </is>
      </c>
      <c r="F11" s="34" t="n">
        <v>580</v>
      </c>
      <c r="G11" s="4" t="n">
        <v>4</v>
      </c>
      <c r="H11" s="36">
        <f>F11*G11</f>
        <v/>
      </c>
      <c r="I11" s="7" t="n">
        <v>46044</v>
      </c>
      <c r="J11" s="7" t="n">
        <v>46050</v>
      </c>
      <c r="K11" s="11">
        <f>I11+14</f>
        <v/>
      </c>
      <c r="L11" s="12">
        <f>IF(J11="","",J11-I11)</f>
        <v/>
      </c>
      <c r="M11" s="12">
        <f>IF(J11="",IF(TODAY()&gt;K11,"Overdue","Pending"),IF(J11&gt;K11,"Late","On Time"))</f>
        <v/>
      </c>
      <c r="N11" s="4" t="inlineStr">
        <is>
          <t>RCT-9008</t>
        </is>
      </c>
    </row>
    <row r="12">
      <c r="A12" s="3" t="inlineStr">
        <is>
          <t>52 Waratah Tce, Hobart</t>
        </is>
      </c>
      <c r="B12" s="3" t="inlineStr">
        <is>
          <t>Amelia Baker</t>
        </is>
      </c>
      <c r="C12" s="4" t="inlineStr">
        <is>
          <t>TAS</t>
        </is>
      </c>
      <c r="D12" s="3" t="inlineStr">
        <is>
          <t>Rental Deposit Authority TAS</t>
        </is>
      </c>
      <c r="E12" s="3" t="inlineStr">
        <is>
          <t>RDA-20260308</t>
        </is>
      </c>
      <c r="F12" s="34" t="n">
        <v>430</v>
      </c>
      <c r="G12" s="4" t="n">
        <v>4</v>
      </c>
      <c r="H12" s="35">
        <f>F12*G12</f>
        <v/>
      </c>
      <c r="I12" s="7" t="n">
        <v>46089</v>
      </c>
      <c r="J12" s="4" t="n"/>
      <c r="K12" s="8">
        <f>I12+14</f>
        <v/>
      </c>
      <c r="L12" s="9">
        <f>IF(J12="","",J12-I12)</f>
        <v/>
      </c>
      <c r="M12" s="9">
        <f>IF(J12="",IF(TODAY()&gt;K12,"Overdue","Pending"),IF(J12&gt;K12,"Late","On Time"))</f>
        <v/>
      </c>
      <c r="N12" s="4" t="inlineStr">
        <is>
          <t>RCT-9009</t>
        </is>
      </c>
    </row>
    <row r="13">
      <c r="A13" s="3" t="inlineStr">
        <is>
          <t>9 Boronia Ave, Darwin</t>
        </is>
      </c>
      <c r="B13" s="3" t="inlineStr">
        <is>
          <t>Lucas Turner</t>
        </is>
      </c>
      <c r="C13" s="4" t="inlineStr">
        <is>
          <t>NT</t>
        </is>
      </c>
      <c r="D13" s="3" t="inlineStr">
        <is>
          <t>Territory Housing NT</t>
        </is>
      </c>
      <c r="E13" s="3" t="inlineStr">
        <is>
          <t>TH-20260212</t>
        </is>
      </c>
      <c r="F13" s="34" t="n">
        <v>520</v>
      </c>
      <c r="G13" s="4" t="n">
        <v>4</v>
      </c>
      <c r="H13" s="36">
        <f>F13*G13</f>
        <v/>
      </c>
      <c r="I13" s="7" t="n">
        <v>46065</v>
      </c>
      <c r="J13" s="7" t="n">
        <v>46075</v>
      </c>
      <c r="K13" s="11">
        <f>I13+14</f>
        <v/>
      </c>
      <c r="L13" s="12">
        <f>IF(J13="","",J13-I13)</f>
        <v/>
      </c>
      <c r="M13" s="12">
        <f>IF(J13="",IF(TODAY()&gt;K13,"Overdue","Pending"),IF(J13&gt;K13,"Late","On Time"))</f>
        <v/>
      </c>
      <c r="N13" s="4" t="inlineStr">
        <is>
          <t>RCT-9010</t>
        </is>
      </c>
    </row>
    <row r="14"/>
    <row r="15">
      <c r="A15" s="13" t="n"/>
      <c r="B15" s="13" t="n"/>
      <c r="C15" s="13" t="n"/>
      <c r="D15" s="13" t="n"/>
      <c r="E15" s="14" t="inlineStr">
        <is>
          <t>TOTALS / AVERAGE</t>
        </is>
      </c>
      <c r="F15" s="13" t="n"/>
      <c r="G15" s="13" t="n"/>
      <c r="H15" s="37">
        <f>SUM(H4:H13)</f>
        <v/>
      </c>
      <c r="I15" s="13" t="n"/>
      <c r="J15" s="13" t="n"/>
      <c r="K15" s="13" t="n"/>
      <c r="L15" s="38">
        <f>IFERROR(AVERAGE(L4:L13),0)</f>
        <v/>
      </c>
      <c r="M15" s="13" t="n"/>
      <c r="N15" s="13" t="n"/>
    </row>
    <row r="16"/>
    <row r="17">
      <c r="A17" s="17" t="inlineStr">
        <is>
          <t>Total Bonds:</t>
        </is>
      </c>
      <c r="B17" s="18">
        <f>COUNTA(A4:A13)</f>
        <v/>
      </c>
    </row>
    <row r="18">
      <c r="A18" s="17" t="inlineStr">
        <is>
          <t>Overdue Bonds:</t>
        </is>
      </c>
      <c r="B18" s="18">
        <f>COUNTIF(M4:M13,"Overdue")</f>
        <v/>
      </c>
    </row>
    <row r="19">
      <c r="A19" s="17" t="inlineStr">
        <is>
          <t>Late Lodgements:</t>
        </is>
      </c>
      <c r="B19" s="18">
        <f>COUNTIF(M4:M13,"Late")</f>
        <v/>
      </c>
    </row>
    <row r="20">
      <c r="A20" s="17" t="inlineStr">
        <is>
          <t>On Time Lodgements:</t>
        </is>
      </c>
      <c r="B20" s="18">
        <f>COUNTIF(M4:M13,"On Time")</f>
        <v/>
      </c>
    </row>
  </sheetData>
  <mergeCells count="1">
    <mergeCell ref="A1:N1"/>
  </mergeCells>
  <conditionalFormatting sqref="M4:M13">
    <cfRule type="expression" priority="1" dxfId="0" stopIfTrue="1">
      <formula>M4="Overdue"</formula>
    </cfRule>
    <cfRule type="expression" priority="2" dxfId="1" stopIfTrue="1">
      <formula>M4="Late"</formula>
    </cfRule>
    <cfRule type="expression" priority="3" dxfId="2" stopIfTrue="1">
      <formula>M4="On Time"</formula>
    </cfRule>
    <cfRule type="expression" priority="4" dxfId="3" stopIfTrue="1">
      <formula>M4="Pending"</formula>
    </cfRule>
  </conditionalFormatting>
  <conditionalFormatting sqref="L4:L13">
    <cfRule type="cellIs" priority="5" operator="greaterThan" dxfId="4">
      <formula>14</formula>
    </cfRule>
  </conditionalFormatting>
  <dataValidations count="1">
    <dataValidation sqref="C4:C13" showErrorMessage="1" showInputMessage="1" allowBlank="1" type="list">
      <formula1>"NSW,VIC,QLD,WA,SA,TAS,ACT,NT"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14" customWidth="1" min="3" max="3"/>
    <col width="14" customWidth="1" min="4" max="4"/>
  </cols>
  <sheetData>
    <row r="1" ht="26" customHeight="1">
      <c r="A1" s="1" t="inlineStr">
        <is>
          <t>Bond Lodgement Dashboard</t>
        </is>
      </c>
    </row>
    <row r="2"/>
    <row r="3">
      <c r="A3" s="19" t="inlineStr">
        <is>
          <t>Total Bonds Tracked</t>
        </is>
      </c>
      <c r="B3" s="20" t="n"/>
      <c r="C3" s="21" t="n"/>
      <c r="D3" s="22">
        <f>'Bond Lodgements'!B17</f>
        <v/>
      </c>
    </row>
    <row r="4">
      <c r="A4" s="19" t="inlineStr">
        <is>
          <t>Total Bond Amount Held</t>
        </is>
      </c>
      <c r="B4" s="20" t="n"/>
      <c r="C4" s="21" t="n"/>
      <c r="D4" s="39">
        <f>'Bond Lodgements'!H15</f>
        <v/>
      </c>
    </row>
    <row r="5">
      <c r="A5" s="19" t="inlineStr">
        <is>
          <t>Average Days to Lodge</t>
        </is>
      </c>
      <c r="B5" s="20" t="n"/>
      <c r="C5" s="21" t="n"/>
      <c r="D5" s="40">
        <f>'Bond Lodgements'!L15</f>
        <v/>
      </c>
    </row>
    <row r="6">
      <c r="A6" s="19" t="inlineStr">
        <is>
          <t>Overdue Bonds</t>
        </is>
      </c>
      <c r="B6" s="20" t="n"/>
      <c r="C6" s="21" t="n"/>
      <c r="D6" s="22">
        <f>'Bond Lodgements'!B18</f>
        <v/>
      </c>
    </row>
    <row r="7">
      <c r="A7" s="19" t="inlineStr">
        <is>
          <t>Late Lodgements</t>
        </is>
      </c>
      <c r="B7" s="20" t="n"/>
      <c r="C7" s="21" t="n"/>
      <c r="D7" s="22">
        <f>'Bond Lodgements'!B19</f>
        <v/>
      </c>
    </row>
    <row r="8">
      <c r="A8" s="19" t="inlineStr">
        <is>
          <t>On Time Lodgements</t>
        </is>
      </c>
      <c r="B8" s="20" t="n"/>
      <c r="C8" s="21" t="n"/>
      <c r="D8" s="22">
        <f>'Bond Lodgements'!B20</f>
        <v/>
      </c>
    </row>
    <row r="9"/>
    <row r="10"/>
    <row r="11">
      <c r="A11" s="17" t="inlineStr">
        <is>
          <t>Bond Amount by State</t>
        </is>
      </c>
    </row>
    <row r="12">
      <c r="A12" s="25" t="inlineStr">
        <is>
          <t>State</t>
        </is>
      </c>
      <c r="B12" s="25" t="inlineStr">
        <is>
          <t>Total Bond Amount ($)</t>
        </is>
      </c>
    </row>
    <row r="13">
      <c r="A13" s="26" t="inlineStr">
        <is>
          <t>NSW</t>
        </is>
      </c>
      <c r="B13" s="41">
        <f>SUMIF('Bond Lodgements'!C$4:C$13,A13,'Bond Lodgements'!H$4:H$13)</f>
        <v/>
      </c>
    </row>
    <row r="14">
      <c r="A14" s="28" t="inlineStr">
        <is>
          <t>VIC</t>
        </is>
      </c>
      <c r="B14" s="42">
        <f>SUMIF('Bond Lodgements'!C$4:C$13,A14,'Bond Lodgements'!H$4:H$13)</f>
        <v/>
      </c>
    </row>
    <row r="15">
      <c r="A15" s="26" t="inlineStr">
        <is>
          <t>QLD</t>
        </is>
      </c>
      <c r="B15" s="41">
        <f>SUMIF('Bond Lodgements'!C$4:C$13,A15,'Bond Lodgements'!H$4:H$13)</f>
        <v/>
      </c>
    </row>
    <row r="16">
      <c r="A16" s="28" t="inlineStr">
        <is>
          <t>WA</t>
        </is>
      </c>
      <c r="B16" s="42">
        <f>SUMIF('Bond Lodgements'!C$4:C$13,A16,'Bond Lodgements'!H$4:H$13)</f>
        <v/>
      </c>
    </row>
    <row r="17">
      <c r="A17" s="26" t="inlineStr">
        <is>
          <t>SA</t>
        </is>
      </c>
      <c r="B17" s="41">
        <f>SUMIF('Bond Lodgements'!C$4:C$13,A17,'Bond Lodgements'!H$4:H$13)</f>
        <v/>
      </c>
    </row>
    <row r="18">
      <c r="A18" s="28" t="inlineStr">
        <is>
          <t>TAS</t>
        </is>
      </c>
      <c r="B18" s="42">
        <f>SUMIF('Bond Lodgements'!C$4:C$13,A18,'Bond Lodgements'!H$4:H$13)</f>
        <v/>
      </c>
    </row>
    <row r="19">
      <c r="A19" s="26" t="inlineStr">
        <is>
          <t>ACT</t>
        </is>
      </c>
      <c r="B19" s="41">
        <f>SUMIF('Bond Lodgements'!C$4:C$13,A19,'Bond Lodgements'!H$4:H$13)</f>
        <v/>
      </c>
    </row>
    <row r="20">
      <c r="A20" s="28" t="inlineStr">
        <is>
          <t>NT</t>
        </is>
      </c>
      <c r="B20" s="42">
        <f>SUMIF('Bond Lodgements'!C$4:C$13,A20,'Bond Lodgements'!H$4:H$13)</f>
        <v/>
      </c>
    </row>
    <row r="21"/>
    <row r="22"/>
    <row r="23">
      <c r="A23" s="17" t="inlineStr">
        <is>
          <t>Status Breakdown</t>
        </is>
      </c>
    </row>
    <row r="24">
      <c r="A24" s="25" t="inlineStr">
        <is>
          <t>Status</t>
        </is>
      </c>
      <c r="B24" s="25" t="inlineStr">
        <is>
          <t>Count</t>
        </is>
      </c>
    </row>
    <row r="25">
      <c r="A25" s="30" t="inlineStr">
        <is>
          <t>Overdue</t>
        </is>
      </c>
      <c r="B25" s="30">
        <f>COUNTIF('Bond Lodgements'!M$4:M$13,A25)</f>
        <v/>
      </c>
    </row>
    <row r="26">
      <c r="A26" s="13" t="inlineStr">
        <is>
          <t>Late</t>
        </is>
      </c>
      <c r="B26" s="13">
        <f>COUNTIF('Bond Lodgements'!M$4:M$13,A26)</f>
        <v/>
      </c>
    </row>
    <row r="27">
      <c r="A27" s="30" t="inlineStr">
        <is>
          <t>On Time</t>
        </is>
      </c>
      <c r="B27" s="30">
        <f>COUNTIF('Bond Lodgements'!M$4:M$13,A27)</f>
        <v/>
      </c>
    </row>
    <row r="28">
      <c r="A28" s="13" t="inlineStr">
        <is>
          <t>Pending</t>
        </is>
      </c>
      <c r="B28" s="13">
        <f>COUNTIF('Bond Lodgements'!M$4:M$13,A28)</f>
        <v/>
      </c>
    </row>
  </sheetData>
  <mergeCells count="7">
    <mergeCell ref="A1:H1"/>
    <mergeCell ref="A3:C3"/>
    <mergeCell ref="A4:C4"/>
    <mergeCell ref="A5:C5"/>
    <mergeCell ref="A6:C6"/>
    <mergeCell ref="A7:C7"/>
    <mergeCell ref="A8:C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How to Use This Bond Lodgement Tracker</t>
        </is>
      </c>
    </row>
    <row r="2"/>
    <row r="3" ht="45" customHeight="1">
      <c r="A3" s="31" t="inlineStr">
        <is>
          <t>Purpose</t>
        </is>
      </c>
      <c r="B3" s="32" t="inlineStr">
        <is>
          <t>This workbook helps property managers and landlords track residential bond lodgements with the relevant state or territory rental bond authority, in accordance with tenancy legislation across Australia.</t>
        </is>
      </c>
    </row>
    <row r="4" ht="45" customHeight="1">
      <c r="A4" s="31" t="inlineStr">
        <is>
          <t>Bond Lodgements Sheet</t>
        </is>
      </c>
      <c r="B4" s="33" t="inlineStr">
        <is>
          <t>Enter one row per tenancy bond. Pale yellow cells are editable inputs: Property Address, Tenant Name, State, Bond Authority, Lodgement Reference, Weekly Rent, Bond (Weeks), Date Received, Date Lodged and Receipt Number.</t>
        </is>
      </c>
    </row>
    <row r="5" ht="45" customHeight="1">
      <c r="A5" s="31" t="inlineStr">
        <is>
          <t>Bond Amount ($)</t>
        </is>
      </c>
      <c r="B5" s="32" t="inlineStr">
        <is>
          <t>Automatically calculated as Weekly Rent multiplied by Bond (Weeks). Most Australian states require 4 weeks bond for weekly rent below the relevant threshold.</t>
        </is>
      </c>
    </row>
    <row r="6" ht="45" customHeight="1">
      <c r="A6" s="31" t="inlineStr">
        <is>
          <t>Lodgement Deadline</t>
        </is>
      </c>
      <c r="B6" s="33" t="inlineStr">
        <is>
          <t>Automatically calculated as Date Received plus 14 days, reflecting the standard legislative requirement in most states to lodge bonds promptly (check your state legislation for exact timeframes).</t>
        </is>
      </c>
    </row>
    <row r="7" ht="45" customHeight="1">
      <c r="A7" s="31" t="inlineStr">
        <is>
          <t>Days to Lodge</t>
        </is>
      </c>
      <c r="B7" s="32" t="inlineStr">
        <is>
          <t>Calculated as Date Lodged minus Date Received. Leave Date Lodged blank until the bond has actually been lodged with the authority.</t>
        </is>
      </c>
    </row>
    <row r="8" ht="45" customHeight="1">
      <c r="A8" s="31" t="inlineStr">
        <is>
          <t>Status</t>
        </is>
      </c>
      <c r="B8" s="33" t="inlineStr">
        <is>
          <t>Automatically shows Overdue (past deadline, not lodged), Pending (not yet due), Late (lodged after deadline) or On Time (lodged within deadline). Colour coding highlights bonds needing attention.</t>
        </is>
      </c>
    </row>
    <row r="9" ht="45" customHeight="1">
      <c r="A9" s="31" t="inlineStr">
        <is>
          <t>State Dropdown</t>
        </is>
      </c>
      <c r="B9" s="32" t="inlineStr">
        <is>
          <t>Use the dropdown in the State column to select NSW, VIC, QLD, WA, SA, TAS, ACT or NT — this ensures consistent data for the Dashboard summaries.</t>
        </is>
      </c>
    </row>
    <row r="10" ht="45" customHeight="1">
      <c r="A10" s="31" t="inlineStr">
        <is>
          <t>Dashboard Sheet</t>
        </is>
      </c>
      <c r="B10" s="33" t="inlineStr">
        <is>
          <t>Provides key metrics (total bonds, total amount held, average days to lodge, overdue and late counts) plus a bar chart of bond amounts by state and a pie chart of status breakdown.</t>
        </is>
      </c>
    </row>
    <row r="11" ht="45" customHeight="1">
      <c r="A11" s="31" t="inlineStr">
        <is>
          <t>Bond Authorities Reference</t>
        </is>
      </c>
      <c r="B11" s="32" t="inlineStr">
        <is>
          <t>NSW: NSW Rental Bond Board | VIC: RTBA Victoria | QLD: RTA Queensland | WA: Bond Administrator WA | SA: CBS South Australia | TAS: Rental Deposit Authority TAS | ACT: ACT Revenue Office | NT: Territory Housing NT.</t>
        </is>
      </c>
    </row>
    <row r="12" ht="45" customHeight="1">
      <c r="A12" s="31" t="inlineStr">
        <is>
          <t>Best Practice</t>
        </is>
      </c>
      <c r="B12" s="33" t="inlineStr">
        <is>
          <t>Lodge bonds as soon as possible after receipt, retain receipt numbers for your records, and review the Dashboard regularly to identify any overdue lodgements requiring urgent action.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2026-07-21T13:13:33Z</dcterms:created>
  <dcterms:modified xmlns:dcterms="http://purl.org/dc/terms/" xmlns:xsi="http://www.w3.org/2001/XMLSchema-instance" xsi:type="dcterms:W3CDTF">2026-07-21T13:13:33Z</dcterms:modified>
</cp:coreProperties>
</file>