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gress Claims" sheetId="1" state="visible" r:id="rId1"/>
    <sheet xmlns:r="http://schemas.openxmlformats.org/officeDocument/2006/relationships" name="Summary Dashboard" sheetId="2" state="visible" r:id="rId2"/>
    <sheet xmlns:r="http://schemas.openxmlformats.org/officeDocument/2006/relationships" name="Instruction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#,##0.00"/>
    <numFmt numFmtId="165" formatCode="DD/MM/YYYY"/>
  </numFmts>
  <fonts count="8">
    <font>
      <name val="Calibri"/>
      <family val="2"/>
      <color theme="1"/>
      <sz val="11"/>
      <scheme val="minor"/>
    </font>
    <font>
      <name val="Calibri"/>
      <b val="1"/>
      <color rgb="00FFFFFF"/>
      <sz val="14"/>
    </font>
    <font>
      <name val="Calibri"/>
      <b val="1"/>
      <color rgb="00FFFFFF"/>
      <sz val="11"/>
    </font>
    <font>
      <name val="Calibri"/>
      <sz val="10"/>
    </font>
    <font>
      <name val="Calibri"/>
      <b val="1"/>
      <sz val="10"/>
    </font>
    <font>
      <name val="Calibri"/>
      <b val="1"/>
      <color rgb="00FFFFFF"/>
      <sz val="10"/>
    </font>
    <font>
      <name val="Calibri"/>
      <b val="1"/>
      <sz val="12"/>
    </font>
    <font>
      <name val="Calibri"/>
      <i val="1"/>
      <color rgb="006B7280"/>
      <sz val="9"/>
    </font>
  </fonts>
  <fills count="10">
    <fill>
      <patternFill/>
    </fill>
    <fill>
      <patternFill patternType="gray125"/>
    </fill>
    <fill>
      <patternFill patternType="solid">
        <fgColor rgb="000F766E"/>
      </patternFill>
    </fill>
    <fill>
      <patternFill patternType="solid">
        <fgColor rgb="00F0FDFA"/>
      </patternFill>
    </fill>
    <fill>
      <patternFill patternType="solid">
        <fgColor rgb="00FFFBEB"/>
      </patternFill>
    </fill>
    <fill>
      <patternFill patternType="solid">
        <fgColor rgb="00FFFFFF"/>
      </patternFill>
    </fill>
    <fill>
      <patternFill patternType="solid">
        <fgColor rgb="0014B8A6"/>
      </patternFill>
    </fill>
    <fill>
      <patternFill patternType="solid">
        <fgColor rgb="00DCFCE7"/>
      </patternFill>
    </fill>
    <fill>
      <patternFill patternType="solid">
        <fgColor rgb="00FEE2E2"/>
      </patternFill>
    </fill>
    <fill>
      <patternFill patternType="solid">
        <fgColor rgb="00F9FAFB"/>
      </patternFill>
    </fill>
  </fills>
  <borders count="6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/>
      <top style="thin">
        <color rgb="00D1D5DB"/>
      </top>
      <bottom style="thin">
        <color rgb="00D1D5DB"/>
      </bottom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</borders>
  <cellStyleXfs count="1">
    <xf numFmtId="0" fontId="0" fillId="0" borderId="0"/>
  </cellStyleXfs>
  <cellXfs count="41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2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center" vertical="center" wrapText="1"/>
    </xf>
    <xf numFmtId="164" fontId="3" fillId="3" borderId="1" applyAlignment="1" pivotButton="0" quotePrefix="0" xfId="0">
      <alignment horizontal="center" vertical="center" wrapText="1"/>
    </xf>
    <xf numFmtId="165" fontId="3" fillId="4" borderId="1" applyAlignment="1" pivotButton="0" quotePrefix="0" xfId="0">
      <alignment horizontal="center" vertical="center" wrapText="1"/>
    </xf>
    <xf numFmtId="9" fontId="3" fillId="3" borderId="1" applyAlignment="1" pivotButton="0" quotePrefix="0" xfId="0">
      <alignment horizontal="center" vertical="center" wrapText="1"/>
    </xf>
    <xf numFmtId="164" fontId="3" fillId="4" borderId="1" applyAlignment="1" pivotButton="0" quotePrefix="0" xfId="0">
      <alignment horizontal="center" vertical="center" wrapText="1"/>
    </xf>
    <xf numFmtId="164" fontId="4" fillId="3" borderId="1" applyAlignment="1" pivotButton="0" quotePrefix="0" xfId="0">
      <alignment horizontal="center" vertical="center" wrapText="1"/>
    </xf>
    <xf numFmtId="0" fontId="3" fillId="5" borderId="1" applyAlignment="1" pivotButton="0" quotePrefix="0" xfId="0">
      <alignment horizontal="center" vertical="center" wrapText="1"/>
    </xf>
    <xf numFmtId="164" fontId="3" fillId="5" borderId="1" applyAlignment="1" pivotButton="0" quotePrefix="0" xfId="0">
      <alignment horizontal="center" vertical="center" wrapText="1"/>
    </xf>
    <xf numFmtId="9" fontId="3" fillId="5" borderId="1" applyAlignment="1" pivotButton="0" quotePrefix="0" xfId="0">
      <alignment horizontal="center" vertical="center" wrapText="1"/>
    </xf>
    <xf numFmtId="164" fontId="4" fillId="5" borderId="1" applyAlignment="1" pivotButton="0" quotePrefix="0" xfId="0">
      <alignment horizontal="center" vertical="center" wrapText="1"/>
    </xf>
    <xf numFmtId="0" fontId="0" fillId="2" borderId="1" pivotButton="0" quotePrefix="0" xfId="0"/>
    <xf numFmtId="164" fontId="5" fillId="2" borderId="1" applyAlignment="1" pivotButton="0" quotePrefix="0" xfId="0">
      <alignment horizontal="right" vertical="center"/>
    </xf>
    <xf numFmtId="9" fontId="5" fillId="2" borderId="1" applyAlignment="1" pivotButton="0" quotePrefix="0" xfId="0">
      <alignment horizontal="center" vertical="center" wrapText="1"/>
    </xf>
    <xf numFmtId="0" fontId="4" fillId="3" borderId="1" applyAlignment="1" pivotButton="0" quotePrefix="0" xfId="0">
      <alignment horizontal="left" vertical="center" wrapText="1"/>
    </xf>
    <xf numFmtId="164" fontId="3" fillId="3" borderId="1" applyAlignment="1" pivotButton="0" quotePrefix="0" xfId="0">
      <alignment horizontal="right" vertical="center"/>
    </xf>
    <xf numFmtId="0" fontId="4" fillId="5" borderId="1" applyAlignment="1" pivotButton="0" quotePrefix="0" xfId="0">
      <alignment horizontal="left" vertical="center" wrapText="1"/>
    </xf>
    <xf numFmtId="164" fontId="3" fillId="5" borderId="1" applyAlignment="1" pivotButton="0" quotePrefix="0" xfId="0">
      <alignment horizontal="right" vertical="center"/>
    </xf>
    <xf numFmtId="10" fontId="3" fillId="3" borderId="1" applyAlignment="1" pivotButton="0" quotePrefix="0" xfId="0">
      <alignment horizontal="right" vertical="center"/>
    </xf>
    <xf numFmtId="1" fontId="3" fillId="5" borderId="1" applyAlignment="1" pivotButton="0" quotePrefix="0" xfId="0">
      <alignment horizontal="right" vertical="center"/>
    </xf>
    <xf numFmtId="1" fontId="3" fillId="3" borderId="1" applyAlignment="1" pivotButton="0" quotePrefix="0" xfId="0">
      <alignment horizontal="right" vertical="center"/>
    </xf>
    <xf numFmtId="49" fontId="3" fillId="5" borderId="1" applyAlignment="1" pivotButton="0" quotePrefix="0" xfId="0">
      <alignment horizontal="right" vertical="center"/>
    </xf>
    <xf numFmtId="0" fontId="2" fillId="6" borderId="1" applyAlignment="1" pivotButton="0" quotePrefix="0" xfId="0">
      <alignment horizontal="center" vertical="center" wrapText="1"/>
    </xf>
    <xf numFmtId="0" fontId="4" fillId="4" borderId="1" applyAlignment="1" pivotButton="0" quotePrefix="0" xfId="0">
      <alignment horizontal="center" vertical="center" wrapText="1"/>
    </xf>
    <xf numFmtId="165" fontId="3" fillId="5" borderId="1" applyAlignment="1" pivotButton="0" quotePrefix="0" xfId="0">
      <alignment horizontal="center" vertical="center" wrapText="1"/>
    </xf>
    <xf numFmtId="0" fontId="2" fillId="6" borderId="1" applyAlignment="1" pivotButton="0" quotePrefix="0" xfId="0">
      <alignment horizontal="left" vertical="center" wrapText="1"/>
    </xf>
    <xf numFmtId="0" fontId="4" fillId="3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left" vertical="center" wrapText="1"/>
    </xf>
    <xf numFmtId="0" fontId="4" fillId="5" borderId="1" applyAlignment="1" pivotButton="0" quotePrefix="0" xfId="0">
      <alignment horizontal="center" vertical="center" wrapText="1"/>
    </xf>
    <xf numFmtId="0" fontId="3" fillId="5" borderId="1" applyAlignment="1" pivotButton="0" quotePrefix="0" xfId="0">
      <alignment horizontal="left" vertical="center" wrapText="1"/>
    </xf>
    <xf numFmtId="0" fontId="0" fillId="4" borderId="1" pivotButton="0" quotePrefix="0" xfId="0"/>
    <xf numFmtId="0" fontId="0" fillId="7" borderId="1" pivotButton="0" quotePrefix="0" xfId="0"/>
    <xf numFmtId="0" fontId="0" fillId="8" borderId="1" pivotButton="0" quotePrefix="0" xfId="0"/>
    <xf numFmtId="0" fontId="0" fillId="3" borderId="1" pivotButton="0" quotePrefix="0" xfId="0"/>
    <xf numFmtId="0" fontId="6" fillId="3" borderId="1" applyAlignment="1" pivotButton="0" quotePrefix="0" xfId="0">
      <alignment horizontal="center" vertical="center" wrapText="1"/>
    </xf>
    <xf numFmtId="0" fontId="6" fillId="5" borderId="1" applyAlignment="1" pivotButton="0" quotePrefix="0" xfId="0">
      <alignment horizontal="center" vertical="center" wrapText="1"/>
    </xf>
    <xf numFmtId="0" fontId="7" fillId="9" borderId="1" applyAlignment="1" pivotButton="0" quotePrefix="0" xfId="0">
      <alignment horizontal="left" vertical="center" wrapText="1"/>
    </xf>
    <xf numFmtId="0" fontId="0" fillId="0" borderId="4" pivotButton="0" quotePrefix="0" xfId="0"/>
    <xf numFmtId="0" fontId="0" fillId="0" borderId="5" pivotButton="0" quotePrefix="0" xfId="0"/>
  </cellXfs>
  <cellStyles count="1">
    <cellStyle name="Normal" xfId="0" builtinId="0" hidden="0"/>
  </cellStyles>
  <dxfs count="2">
    <dxf>
      <font>
        <name val="Calibri"/>
        <b val="1"/>
        <color rgb="00166534"/>
      </font>
      <fill>
        <patternFill patternType="solid">
          <fgColor rgb="00DCFCE7"/>
        </patternFill>
      </fill>
    </dxf>
    <dxf>
      <font>
        <name val="Calibri"/>
        <b val="1"/>
        <color rgb="00991B1B"/>
      </font>
      <fill>
        <patternFill patternType="solid">
          <fgColor rgb="00FEE2E2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Total Claim Amount by Claim No.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'Summary Dashboard'!B26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prstDash val="solid"/>
            </a:ln>
          </spPr>
          <cat>
            <numRef>
              <f>'Summary Dashboard'!$A$27:$A$36</f>
            </numRef>
          </cat>
          <val>
            <numRef>
              <f>'Summary Dashboard'!$B$27:$B$36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Claim No.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Amount ($AUD)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Progress % Across Claims</a:t>
            </a:r>
          </a:p>
        </rich>
      </tx>
    </title>
    <plotArea>
      <lineChart>
        <grouping val="standard"/>
        <ser>
          <idx val="0"/>
          <order val="0"/>
          <tx>
            <strRef>
              <f>'Summary Dashboard'!C26</f>
            </strRef>
          </tx>
          <spPr>
            <a:ln xmlns:a="http://schemas.openxmlformats.org/drawingml/2006/main" w="25000">
              <a:solidFill>
                <a:srgbClr val="14B8A6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'Summary Dashboard'!$A$27:$A$36</f>
            </numRef>
          </cat>
          <val>
            <numRef>
              <f>'Summary Dashboard'!$C$27:$C$36</f>
            </numRef>
          </val>
        </ser>
        <axId val="10"/>
        <axId val="100"/>
      </line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Claim No.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Progress %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Claim Status Breakdown</a:t>
            </a:r>
          </a:p>
        </rich>
      </tx>
    </title>
    <plotArea>
      <pieChart>
        <varyColors val="1"/>
        <ser>
          <idx val="0"/>
          <order val="0"/>
          <tx>
            <strRef>
              <f>'Summary Dashboard'!B38</f>
            </strRef>
          </tx>
          <spPr>
            <a:ln xmlns:a="http://schemas.openxmlformats.org/drawingml/2006/main">
              <a:prstDash val="solid"/>
            </a:ln>
          </spPr>
          <cat>
            <numRef>
              <f>'Summary Dashboard'!$A$39:$A$41</f>
            </numRef>
          </cat>
          <val>
            <numRef>
              <f>'Summary Dashboard'!$B$39:$B$41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5</col>
      <colOff>0</colOff>
      <row>2</row>
      <rowOff>0</rowOff>
    </from>
    <ext cx="6480000" cy="432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5</col>
      <colOff>0</colOff>
      <row>24</row>
      <rowOff>0</rowOff>
    </from>
    <ext cx="6480000" cy="432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5</col>
      <colOff>0</colOff>
      <row>46</row>
      <rowOff>0</rowOff>
    </from>
    <ext cx="5040000" cy="360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1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0" customWidth="1" min="1" max="1"/>
    <col width="22" customWidth="1" min="2" max="2"/>
    <col width="26" customWidth="1" min="3" max="3"/>
    <col width="26" customWidth="1" min="4" max="4"/>
    <col width="18" customWidth="1" min="5" max="5"/>
    <col width="20" customWidth="1" min="6" max="6"/>
    <col width="14" customWidth="1" min="7" max="7"/>
    <col width="18" customWidth="1" min="8" max="8"/>
    <col width="16" customWidth="1" min="9" max="9"/>
    <col width="16" customWidth="1" min="10" max="10"/>
    <col width="14" customWidth="1" min="11" max="11"/>
    <col width="20" customWidth="1" min="12" max="12"/>
    <col width="18" customWidth="1" min="13" max="13"/>
    <col width="20" customWidth="1" min="14" max="14"/>
    <col width="11" customWidth="1" min="15" max="15"/>
    <col width="18" customWidth="1" min="16" max="16"/>
    <col width="14" customWidth="1" min="17" max="17"/>
    <col width="20" customWidth="1" min="18" max="18"/>
    <col width="16" customWidth="1" min="19" max="19"/>
    <col width="12" customWidth="1" min="20" max="20"/>
    <col width="25" customWidth="1" min="21" max="21"/>
  </cols>
  <sheetData>
    <row r="1" ht="30" customHeight="1">
      <c r="A1" s="1" t="inlineStr">
        <is>
          <t>Builder Progress Claims Register — Australian Construction 2026</t>
        </is>
      </c>
    </row>
    <row r="2" ht="40" customHeight="1">
      <c r="A2" s="2" t="inlineStr">
        <is>
          <t>Claim No.</t>
        </is>
      </c>
      <c r="B2" s="2" t="inlineStr">
        <is>
          <t>Project Name</t>
        </is>
      </c>
      <c r="C2" s="2" t="inlineStr">
        <is>
          <t>Client / Principal</t>
        </is>
      </c>
      <c r="D2" s="2" t="inlineStr">
        <is>
          <t>Builder / Contractor</t>
        </is>
      </c>
      <c r="E2" s="2" t="inlineStr">
        <is>
          <t>Site Location</t>
        </is>
      </c>
      <c r="F2" s="2" t="inlineStr">
        <is>
          <t>ABN</t>
        </is>
      </c>
      <c r="G2" s="2" t="inlineStr">
        <is>
          <t>Contract No.</t>
        </is>
      </c>
      <c r="H2" s="2" t="inlineStr">
        <is>
          <t>Contract Value ($)</t>
        </is>
      </c>
      <c r="I2" s="2" t="inlineStr">
        <is>
          <t>Claim Period Start</t>
        </is>
      </c>
      <c r="J2" s="2" t="inlineStr">
        <is>
          <t>Claim Period End</t>
        </is>
      </c>
      <c r="K2" s="2" t="inlineStr">
        <is>
          <t>Progress % This Claim</t>
        </is>
      </c>
      <c r="L2" s="2" t="inlineStr">
        <is>
          <t>Previous Claim Value ($)</t>
        </is>
      </c>
      <c r="M2" s="2" t="inlineStr">
        <is>
          <t>This Claim Value ($)</t>
        </is>
      </c>
      <c r="N2" s="2" t="inlineStr">
        <is>
          <t>Variation / Extra Works ($)</t>
        </is>
      </c>
      <c r="O2" s="2" t="inlineStr">
        <is>
          <t>Retention %</t>
        </is>
      </c>
      <c r="P2" s="2" t="inlineStr">
        <is>
          <t>Retention Held ($)</t>
        </is>
      </c>
      <c r="Q2" s="2" t="inlineStr">
        <is>
          <t>GST 10% ($)</t>
        </is>
      </c>
      <c r="R2" s="2" t="inlineStr">
        <is>
          <t>Total Claim Amount ($)</t>
        </is>
      </c>
      <c r="S2" s="2" t="inlineStr">
        <is>
          <t>Payment Due Date</t>
        </is>
      </c>
      <c r="T2" s="2" t="inlineStr">
        <is>
          <t>Status</t>
        </is>
      </c>
      <c r="U2" s="2" t="inlineStr">
        <is>
          <t>Notes</t>
        </is>
      </c>
    </row>
    <row r="3">
      <c r="A3" s="3" t="inlineStr">
        <is>
          <t>PC-001</t>
        </is>
      </c>
      <c r="B3" s="3" t="inlineStr">
        <is>
          <t>Sydney CBD Commercial Tower</t>
        </is>
      </c>
      <c r="C3" s="3" t="inlineStr">
        <is>
          <t>Olivia Brown Constructions</t>
        </is>
      </c>
      <c r="D3" s="3" t="inlineStr">
        <is>
          <t>Jack Wilson Builders Pty Ltd</t>
        </is>
      </c>
      <c r="E3" s="3" t="inlineStr">
        <is>
          <t>Sydney CBD</t>
        </is>
      </c>
      <c r="F3" s="3" t="inlineStr">
        <is>
          <t>ABN 12 345 678 901</t>
        </is>
      </c>
      <c r="G3" s="3" t="inlineStr">
        <is>
          <t>CT-2026-001</t>
        </is>
      </c>
      <c r="H3" s="4" t="n">
        <v>850000</v>
      </c>
      <c r="I3" s="5" t="inlineStr">
        <is>
          <t>01/07/2026</t>
        </is>
      </c>
      <c r="J3" s="5" t="inlineStr">
        <is>
          <t>31/07/2026</t>
        </is>
      </c>
      <c r="K3" s="6" t="n">
        <v>0.12</v>
      </c>
      <c r="L3" s="4" t="n">
        <v>0</v>
      </c>
      <c r="M3" s="4">
        <f>H3*K3-L3</f>
        <v/>
      </c>
      <c r="N3" s="7" t="n">
        <v>5000</v>
      </c>
      <c r="O3" s="6" t="n">
        <v>0.05</v>
      </c>
      <c r="P3" s="4">
        <f>M3*O3</f>
        <v/>
      </c>
      <c r="Q3" s="4">
        <f>IF(M3&gt;0,M3*0.1,0)</f>
        <v/>
      </c>
      <c r="R3" s="8">
        <f>M3+N3+Q3-P3</f>
        <v/>
      </c>
      <c r="S3" s="5" t="inlineStr">
        <is>
          <t>14/08/2026</t>
        </is>
      </c>
      <c r="T3" s="3" t="inlineStr">
        <is>
          <t>Pending</t>
        </is>
      </c>
      <c r="U3" s="3" t="inlineStr">
        <is>
          <t>First progress claim</t>
        </is>
      </c>
    </row>
    <row r="4">
      <c r="A4" s="9" t="inlineStr">
        <is>
          <t>PC-002</t>
        </is>
      </c>
      <c r="B4" s="9" t="inlineStr">
        <is>
          <t>Docklands Residential Complex</t>
        </is>
      </c>
      <c r="C4" s="9" t="inlineStr">
        <is>
          <t>Charlotte Taylor Developments</t>
        </is>
      </c>
      <c r="D4" s="9" t="inlineStr">
        <is>
          <t>Liam Smith Constructions</t>
        </is>
      </c>
      <c r="E4" s="9" t="inlineStr">
        <is>
          <t>Docklands, Melbourne</t>
        </is>
      </c>
      <c r="F4" s="9" t="inlineStr">
        <is>
          <t>ABN 23 456 789 012</t>
        </is>
      </c>
      <c r="G4" s="9" t="inlineStr">
        <is>
          <t>CT-2026-002</t>
        </is>
      </c>
      <c r="H4" s="10" t="n">
        <v>1200000</v>
      </c>
      <c r="I4" s="5" t="inlineStr">
        <is>
          <t>01/07/2026</t>
        </is>
      </c>
      <c r="J4" s="5" t="inlineStr">
        <is>
          <t>31/07/2026</t>
        </is>
      </c>
      <c r="K4" s="11" t="n">
        <v>0.18</v>
      </c>
      <c r="L4" s="10" t="n">
        <v>102000</v>
      </c>
      <c r="M4" s="10">
        <f>H4*K4-L4</f>
        <v/>
      </c>
      <c r="N4" s="7" t="n">
        <v>0</v>
      </c>
      <c r="O4" s="11" t="n">
        <v>0.05</v>
      </c>
      <c r="P4" s="10">
        <f>M4*O4</f>
        <v/>
      </c>
      <c r="Q4" s="10">
        <f>IF(M4&gt;0,M4*0.1,0)</f>
        <v/>
      </c>
      <c r="R4" s="12">
        <f>M4+N4+Q4-P4</f>
        <v/>
      </c>
      <c r="S4" s="5" t="inlineStr">
        <is>
          <t>15/08/2026</t>
        </is>
      </c>
      <c r="T4" s="9" t="inlineStr">
        <is>
          <t>Pending</t>
        </is>
      </c>
      <c r="U4" s="9" t="inlineStr">
        <is>
          <t>Slab and framing complete</t>
        </is>
      </c>
    </row>
    <row r="5">
      <c r="A5" s="3" t="inlineStr">
        <is>
          <t>PC-003</t>
        </is>
      </c>
      <c r="B5" s="3" t="inlineStr">
        <is>
          <t>South Brisbane Mixed Use</t>
        </is>
      </c>
      <c r="C5" s="3" t="inlineStr">
        <is>
          <t>Mia Williams Pty Ltd</t>
        </is>
      </c>
      <c r="D5" s="3" t="inlineStr">
        <is>
          <t>Noah Johnson Builders</t>
        </is>
      </c>
      <c r="E5" s="3" t="inlineStr">
        <is>
          <t>South Brisbane</t>
        </is>
      </c>
      <c r="F5" s="3" t="inlineStr">
        <is>
          <t>ABN 34 567 890 123</t>
        </is>
      </c>
      <c r="G5" s="3" t="inlineStr">
        <is>
          <t>CT-2026-003</t>
        </is>
      </c>
      <c r="H5" s="4" t="n">
        <v>620000</v>
      </c>
      <c r="I5" s="5" t="inlineStr">
        <is>
          <t>01/08/2026</t>
        </is>
      </c>
      <c r="J5" s="5" t="inlineStr">
        <is>
          <t>31/08/2026</t>
        </is>
      </c>
      <c r="K5" s="6" t="n">
        <v>0.22</v>
      </c>
      <c r="L5" s="4" t="n">
        <v>74400</v>
      </c>
      <c r="M5" s="4">
        <f>H5*K5-L5</f>
        <v/>
      </c>
      <c r="N5" s="7" t="n">
        <v>12500</v>
      </c>
      <c r="O5" s="6" t="n">
        <v>0.05</v>
      </c>
      <c r="P5" s="4">
        <f>M5*O5</f>
        <v/>
      </c>
      <c r="Q5" s="4">
        <f>IF(M5&gt;0,M5*0.1,0)</f>
        <v/>
      </c>
      <c r="R5" s="8">
        <f>M5+N5+Q5-P5</f>
        <v/>
      </c>
      <c r="S5" s="5" t="inlineStr">
        <is>
          <t>14/09/2026</t>
        </is>
      </c>
      <c r="T5" s="3" t="inlineStr">
        <is>
          <t>Paid</t>
        </is>
      </c>
      <c r="U5" s="3" t="inlineStr">
        <is>
          <t>Additional excavation works</t>
        </is>
      </c>
    </row>
    <row r="6">
      <c r="A6" s="9" t="inlineStr">
        <is>
          <t>PC-004</t>
        </is>
      </c>
      <c r="B6" s="9" t="inlineStr">
        <is>
          <t>Fremantle Warehouse Development</t>
        </is>
      </c>
      <c r="C6" s="9" t="inlineStr">
        <is>
          <t>Ruby Martin Projects</t>
        </is>
      </c>
      <c r="D6" s="9" t="inlineStr">
        <is>
          <t>Ethan Davis Construction</t>
        </is>
      </c>
      <c r="E6" s="9" t="inlineStr">
        <is>
          <t>Fremantle, Perth</t>
        </is>
      </c>
      <c r="F6" s="9" t="inlineStr">
        <is>
          <t>ABN 45 678 901 234</t>
        </is>
      </c>
      <c r="G6" s="9" t="inlineStr">
        <is>
          <t>CT-2026-004</t>
        </is>
      </c>
      <c r="H6" s="10" t="n">
        <v>980000</v>
      </c>
      <c r="I6" s="5" t="inlineStr">
        <is>
          <t>01/08/2026</t>
        </is>
      </c>
      <c r="J6" s="5" t="inlineStr">
        <is>
          <t>31/08/2026</t>
        </is>
      </c>
      <c r="K6" s="11" t="n">
        <v>0.35</v>
      </c>
      <c r="L6" s="10" t="n">
        <v>196000</v>
      </c>
      <c r="M6" s="10">
        <f>H6*K6-L6</f>
        <v/>
      </c>
      <c r="N6" s="7" t="n">
        <v>0</v>
      </c>
      <c r="O6" s="11" t="n">
        <v>0.1</v>
      </c>
      <c r="P6" s="10">
        <f>M6*O6</f>
        <v/>
      </c>
      <c r="Q6" s="10">
        <f>IF(M6&gt;0,M6*0.1,0)</f>
        <v/>
      </c>
      <c r="R6" s="12">
        <f>M6+N6+Q6-P6</f>
        <v/>
      </c>
      <c r="S6" s="5" t="inlineStr">
        <is>
          <t>16/09/2026</t>
        </is>
      </c>
      <c r="T6" s="9" t="inlineStr">
        <is>
          <t>Pending</t>
        </is>
      </c>
      <c r="U6" s="9" t="inlineStr">
        <is>
          <t>Retention increased by contract</t>
        </is>
      </c>
    </row>
    <row r="7">
      <c r="A7" s="3" t="inlineStr">
        <is>
          <t>PC-005</t>
        </is>
      </c>
      <c r="B7" s="3" t="inlineStr">
        <is>
          <t>Norwood Retail Fit-Out</t>
        </is>
      </c>
      <c r="C7" s="3" t="inlineStr">
        <is>
          <t>Isla Thompson Group</t>
        </is>
      </c>
      <c r="D7" s="3" t="inlineStr">
        <is>
          <t>Cooper Anderson Builders</t>
        </is>
      </c>
      <c r="E7" s="3" t="inlineStr">
        <is>
          <t>Norwood, Adelaide</t>
        </is>
      </c>
      <c r="F7" s="3" t="inlineStr">
        <is>
          <t>ABN 56 789 012 345</t>
        </is>
      </c>
      <c r="G7" s="3" t="inlineStr">
        <is>
          <t>CT-2026-005</t>
        </is>
      </c>
      <c r="H7" s="4" t="n">
        <v>540000</v>
      </c>
      <c r="I7" s="5" t="inlineStr">
        <is>
          <t>01/09/2026</t>
        </is>
      </c>
      <c r="J7" s="5" t="inlineStr">
        <is>
          <t>30/09/2026</t>
        </is>
      </c>
      <c r="K7" s="6" t="n">
        <v>0.4</v>
      </c>
      <c r="L7" s="4" t="n">
        <v>162000</v>
      </c>
      <c r="M7" s="4">
        <f>H7*K7-L7</f>
        <v/>
      </c>
      <c r="N7" s="7" t="n">
        <v>3750</v>
      </c>
      <c r="O7" s="6" t="n">
        <v>0.05</v>
      </c>
      <c r="P7" s="4">
        <f>M7*O7</f>
        <v/>
      </c>
      <c r="Q7" s="4">
        <f>IF(M7&gt;0,M7*0.1,0)</f>
        <v/>
      </c>
      <c r="R7" s="8">
        <f>M7+N7+Q7-P7</f>
        <v/>
      </c>
      <c r="S7" s="5" t="inlineStr">
        <is>
          <t>14/10/2026</t>
        </is>
      </c>
      <c r="T7" s="3" t="inlineStr">
        <is>
          <t>Pending</t>
        </is>
      </c>
      <c r="U7" s="3" t="inlineStr">
        <is>
          <t>Fit-out stage</t>
        </is>
      </c>
    </row>
    <row r="8">
      <c r="A8" s="9" t="inlineStr">
        <is>
          <t>PC-006</t>
        </is>
      </c>
      <c r="B8" s="9" t="inlineStr">
        <is>
          <t>Southport Mixed Development</t>
        </is>
      </c>
      <c r="C8" s="9" t="inlineStr">
        <is>
          <t>Mia Williams Pty Ltd</t>
        </is>
      </c>
      <c r="D8" s="9" t="inlineStr">
        <is>
          <t>Jack Wilson Builders Pty Ltd</t>
        </is>
      </c>
      <c r="E8" s="9" t="inlineStr">
        <is>
          <t>Southport, Gold Coast</t>
        </is>
      </c>
      <c r="F8" s="9" t="inlineStr">
        <is>
          <t>ABN 12 345 678 901</t>
        </is>
      </c>
      <c r="G8" s="9" t="inlineStr">
        <is>
          <t>CT-2026-006</t>
        </is>
      </c>
      <c r="H8" s="10" t="n">
        <v>1450000</v>
      </c>
      <c r="I8" s="5" t="inlineStr">
        <is>
          <t>01/09/2026</t>
        </is>
      </c>
      <c r="J8" s="5" t="inlineStr">
        <is>
          <t>30/09/2026</t>
        </is>
      </c>
      <c r="K8" s="11" t="n">
        <v>0.48</v>
      </c>
      <c r="L8" s="10" t="n">
        <v>435000</v>
      </c>
      <c r="M8" s="10">
        <f>H8*K8-L8</f>
        <v/>
      </c>
      <c r="N8" s="7" t="n">
        <v>0</v>
      </c>
      <c r="O8" s="11" t="n">
        <v>0.05</v>
      </c>
      <c r="P8" s="10">
        <f>M8*O8</f>
        <v/>
      </c>
      <c r="Q8" s="10">
        <f>IF(M8&gt;0,M8*0.1,0)</f>
        <v/>
      </c>
      <c r="R8" s="12">
        <f>M8+N8+Q8-P8</f>
        <v/>
      </c>
      <c r="S8" s="5" t="inlineStr">
        <is>
          <t>14/10/2026</t>
        </is>
      </c>
      <c r="T8" s="9" t="inlineStr">
        <is>
          <t>Overdue</t>
        </is>
      </c>
      <c r="U8" s="9" t="inlineStr">
        <is>
          <t>Payment not received</t>
        </is>
      </c>
    </row>
    <row r="9">
      <c r="A9" s="3" t="inlineStr">
        <is>
          <t>PC-007</t>
        </is>
      </c>
      <c r="B9" s="3" t="inlineStr">
        <is>
          <t>Hamilton Industrial Shed</t>
        </is>
      </c>
      <c r="C9" s="3" t="inlineStr">
        <is>
          <t>Noah Johnson Builders</t>
        </is>
      </c>
      <c r="D9" s="3" t="inlineStr">
        <is>
          <t>Olivia Brown Constructions</t>
        </is>
      </c>
      <c r="E9" s="3" t="inlineStr">
        <is>
          <t>Hamilton, Newcastle</t>
        </is>
      </c>
      <c r="F9" s="3" t="inlineStr">
        <is>
          <t>ABN 23 456 789 012</t>
        </is>
      </c>
      <c r="G9" s="3" t="inlineStr">
        <is>
          <t>CT-2026-007</t>
        </is>
      </c>
      <c r="H9" s="4" t="n">
        <v>760000</v>
      </c>
      <c r="I9" s="5" t="inlineStr">
        <is>
          <t>01/10/2026</t>
        </is>
      </c>
      <c r="J9" s="5" t="inlineStr">
        <is>
          <t>31/10/2026</t>
        </is>
      </c>
      <c r="K9" s="6" t="n">
        <v>0.55</v>
      </c>
      <c r="L9" s="4" t="n">
        <v>285600</v>
      </c>
      <c r="M9" s="4">
        <f>H9*K9-L9</f>
        <v/>
      </c>
      <c r="N9" s="7" t="n">
        <v>8200</v>
      </c>
      <c r="O9" s="6" t="n">
        <v>0.05</v>
      </c>
      <c r="P9" s="4">
        <f>M9*O9</f>
        <v/>
      </c>
      <c r="Q9" s="4">
        <f>IF(M9&gt;0,M9*0.1,0)</f>
        <v/>
      </c>
      <c r="R9" s="8">
        <f>M9+N9+Q9-P9</f>
        <v/>
      </c>
      <c r="S9" s="5" t="inlineStr">
        <is>
          <t>14/11/2026</t>
        </is>
      </c>
      <c r="T9" s="3" t="inlineStr">
        <is>
          <t>Pending</t>
        </is>
      </c>
      <c r="U9" s="3" t="inlineStr">
        <is>
          <t>Roof complete</t>
        </is>
      </c>
    </row>
    <row r="10">
      <c r="A10" s="9" t="inlineStr">
        <is>
          <t>PC-008</t>
        </is>
      </c>
      <c r="B10" s="9" t="inlineStr">
        <is>
          <t>Fyshwick Government Fitout</t>
        </is>
      </c>
      <c r="C10" s="9" t="inlineStr">
        <is>
          <t>Liam Smith Constructions</t>
        </is>
      </c>
      <c r="D10" s="9" t="inlineStr">
        <is>
          <t>Charlotte Taylor Developments</t>
        </is>
      </c>
      <c r="E10" s="9" t="inlineStr">
        <is>
          <t>Fyshwick, Canberra</t>
        </is>
      </c>
      <c r="F10" s="9" t="inlineStr">
        <is>
          <t>ABN 34 567 890 123</t>
        </is>
      </c>
      <c r="G10" s="9" t="inlineStr">
        <is>
          <t>CT-2026-008</t>
        </is>
      </c>
      <c r="H10" s="10" t="n">
        <v>690000</v>
      </c>
      <c r="I10" s="5" t="inlineStr">
        <is>
          <t>01/10/2026</t>
        </is>
      </c>
      <c r="J10" s="5" t="inlineStr">
        <is>
          <t>31/10/2026</t>
        </is>
      </c>
      <c r="K10" s="11" t="n">
        <v>0.62</v>
      </c>
      <c r="L10" s="10" t="n">
        <v>310500</v>
      </c>
      <c r="M10" s="10">
        <f>H10*K10-L10</f>
        <v/>
      </c>
      <c r="N10" s="7" t="n">
        <v>0</v>
      </c>
      <c r="O10" s="11" t="n">
        <v>0.05</v>
      </c>
      <c r="P10" s="10">
        <f>M10*O10</f>
        <v/>
      </c>
      <c r="Q10" s="10">
        <f>IF(M10&gt;0,M10*0.1,0)</f>
        <v/>
      </c>
      <c r="R10" s="12">
        <f>M10+N10+Q10-P10</f>
        <v/>
      </c>
      <c r="S10" s="5" t="inlineStr">
        <is>
          <t>15/11/2026</t>
        </is>
      </c>
      <c r="T10" s="9" t="inlineStr">
        <is>
          <t>Pending</t>
        </is>
      </c>
      <c r="U10" s="9" t="inlineStr">
        <is>
          <t>Fitout 62% complete</t>
        </is>
      </c>
    </row>
    <row r="11">
      <c r="A11" s="3" t="inlineStr">
        <is>
          <t>PC-009</t>
        </is>
      </c>
      <c r="B11" s="3" t="inlineStr">
        <is>
          <t>Cairns Resort Renovation</t>
        </is>
      </c>
      <c r="C11" s="3" t="inlineStr">
        <is>
          <t>Ruby Martin Projects</t>
        </is>
      </c>
      <c r="D11" s="3" t="inlineStr">
        <is>
          <t>Ethan Davis Construction</t>
        </is>
      </c>
      <c r="E11" s="3" t="inlineStr">
        <is>
          <t>Cairns, QLD</t>
        </is>
      </c>
      <c r="F11" s="3" t="inlineStr">
        <is>
          <t>ABN 45 678 901 234</t>
        </is>
      </c>
      <c r="G11" s="3" t="inlineStr">
        <is>
          <t>CT-2026-009</t>
        </is>
      </c>
      <c r="H11" s="4" t="n">
        <v>430000</v>
      </c>
      <c r="I11" s="5" t="inlineStr">
        <is>
          <t>01/11/2026</t>
        </is>
      </c>
      <c r="J11" s="5" t="inlineStr">
        <is>
          <t>30/11/2026</t>
        </is>
      </c>
      <c r="K11" s="6" t="n">
        <v>0.75</v>
      </c>
      <c r="L11" s="4" t="n">
        <v>215000</v>
      </c>
      <c r="M11" s="4">
        <f>H11*K11-L11</f>
        <v/>
      </c>
      <c r="N11" s="7" t="n">
        <v>6500</v>
      </c>
      <c r="O11" s="6" t="n">
        <v>0.05</v>
      </c>
      <c r="P11" s="4">
        <f>M11*O11</f>
        <v/>
      </c>
      <c r="Q11" s="4">
        <f>IF(M11&gt;0,M11*0.1,0)</f>
        <v/>
      </c>
      <c r="R11" s="8">
        <f>M11+N11+Q11-P11</f>
        <v/>
      </c>
      <c r="S11" s="5" t="inlineStr">
        <is>
          <t>14/12/2026</t>
        </is>
      </c>
      <c r="T11" s="3" t="inlineStr">
        <is>
          <t>Pending</t>
        </is>
      </c>
      <c r="U11" s="3" t="inlineStr">
        <is>
          <t>Facade works complete</t>
        </is>
      </c>
    </row>
    <row r="12">
      <c r="A12" s="9" t="inlineStr">
        <is>
          <t>PC-010</t>
        </is>
      </c>
      <c r="B12" s="9" t="inlineStr">
        <is>
          <t>Darwin Civic Centre Upgrade</t>
        </is>
      </c>
      <c r="C12" s="9" t="inlineStr">
        <is>
          <t>Isla Thompson Group</t>
        </is>
      </c>
      <c r="D12" s="9" t="inlineStr">
        <is>
          <t>Cooper Anderson Builders</t>
        </is>
      </c>
      <c r="E12" s="9" t="inlineStr">
        <is>
          <t>Darwin City, NT</t>
        </is>
      </c>
      <c r="F12" s="9" t="inlineStr">
        <is>
          <t>ABN 56 789 012 345</t>
        </is>
      </c>
      <c r="G12" s="9" t="inlineStr">
        <is>
          <t>CT-2026-010</t>
        </is>
      </c>
      <c r="H12" s="10" t="n">
        <v>1100000</v>
      </c>
      <c r="I12" s="5" t="inlineStr">
        <is>
          <t>01/11/2026</t>
        </is>
      </c>
      <c r="J12" s="5" t="inlineStr">
        <is>
          <t>30/11/2026</t>
        </is>
      </c>
      <c r="K12" s="11" t="n">
        <v>0.8</v>
      </c>
      <c r="L12" s="10" t="n">
        <v>638000</v>
      </c>
      <c r="M12" s="10">
        <f>H12*K12-L12</f>
        <v/>
      </c>
      <c r="N12" s="7" t="n">
        <v>14000</v>
      </c>
      <c r="O12" s="11" t="n">
        <v>0.05</v>
      </c>
      <c r="P12" s="10">
        <f>M12*O12</f>
        <v/>
      </c>
      <c r="Q12" s="10">
        <f>IF(M12&gt;0,M12*0.1,0)</f>
        <v/>
      </c>
      <c r="R12" s="12">
        <f>M12+N12+Q12-P12</f>
        <v/>
      </c>
      <c r="S12" s="5" t="inlineStr">
        <is>
          <t>15/12/2026</t>
        </is>
      </c>
      <c r="T12" s="9" t="inlineStr">
        <is>
          <t>Overdue</t>
        </is>
      </c>
      <c r="U12" s="9" t="inlineStr">
        <is>
          <t>Defects liability review pending</t>
        </is>
      </c>
    </row>
    <row r="13">
      <c r="A13" s="2" t="inlineStr">
        <is>
          <t>TOTALS</t>
        </is>
      </c>
      <c r="B13" s="13" t="n"/>
      <c r="C13" s="13" t="n"/>
      <c r="D13" s="13" t="n"/>
      <c r="E13" s="13" t="n"/>
      <c r="F13" s="13" t="n"/>
      <c r="G13" s="13" t="n"/>
      <c r="H13" s="14">
        <f>SUM(H3:H12)</f>
        <v/>
      </c>
      <c r="I13" s="13" t="n"/>
      <c r="J13" s="13" t="n"/>
      <c r="K13" s="15">
        <f>AVERAGE(K3:K12)</f>
        <v/>
      </c>
      <c r="L13" s="14">
        <f>SUM(L3:L12)</f>
        <v/>
      </c>
      <c r="M13" s="14">
        <f>SUM(M3:M12)</f>
        <v/>
      </c>
      <c r="N13" s="14">
        <f>SUM(N3:N12)</f>
        <v/>
      </c>
      <c r="O13" s="13" t="n"/>
      <c r="P13" s="14">
        <f>SUM(P3:P12)</f>
        <v/>
      </c>
      <c r="Q13" s="14">
        <f>SUM(Q3:Q12)</f>
        <v/>
      </c>
      <c r="R13" s="14">
        <f>SUM(R3:R12)</f>
        <v/>
      </c>
      <c r="S13" s="13" t="n"/>
      <c r="T13" s="13" t="n"/>
      <c r="U13" s="13" t="n"/>
    </row>
  </sheetData>
  <mergeCells count="1">
    <mergeCell ref="A1:U1"/>
  </mergeCells>
  <conditionalFormatting sqref="R3:R12">
    <cfRule type="expression" priority="1" dxfId="0" stopIfTrue="0">
      <formula>R3&gt;0</formula>
    </cfRule>
    <cfRule type="expression" priority="2" dxfId="1" stopIfTrue="0">
      <formula>R3&lt;0</formula>
    </cfRule>
  </conditionalFormatting>
  <conditionalFormatting sqref="T3:T12">
    <cfRule type="expression" priority="3" dxfId="1" stopIfTrue="0">
      <formula>T3="Overdue"</formula>
    </cfRule>
    <cfRule type="expression" priority="4" dxfId="0" stopIfTrue="0">
      <formula>T3="Paid"</formula>
    </cfRule>
  </conditionalFormatting>
  <dataValidations count="1">
    <dataValidation sqref="T3:T20" showErrorMessage="1" showInputMessage="1" allowBlank="0" type="list">
      <formula1>"Pending,Paid,Overdue"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4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22" customWidth="1" min="2" max="2"/>
    <col width="4" customWidth="1" min="3" max="3"/>
    <col width="22" customWidth="1" min="4" max="4"/>
    <col width="22" customWidth="1" min="5" max="5"/>
    <col width="22" customWidth="1" min="6" max="6"/>
    <col width="18" customWidth="1" min="7" max="7"/>
    <col width="18" customWidth="1" min="8" max="8"/>
    <col width="18" customWidth="1" min="9" max="9"/>
    <col width="18" customWidth="1" min="10" max="10"/>
  </cols>
  <sheetData>
    <row r="1" ht="32" customHeight="1">
      <c r="A1" s="1" t="inlineStr">
        <is>
          <t>Progress Claims — Summary Dashboard</t>
        </is>
      </c>
    </row>
    <row r="2">
      <c r="A2" s="2" t="inlineStr">
        <is>
          <t>Metric</t>
        </is>
      </c>
      <c r="B2" s="2" t="inlineStr">
        <is>
          <t>Value</t>
        </is>
      </c>
    </row>
    <row r="3">
      <c r="A3" s="16" t="inlineStr">
        <is>
          <t>Total Contract Value ($)</t>
        </is>
      </c>
      <c r="B3" s="17">
        <f>SUM('Progress Claims'!H3:H12)</f>
        <v/>
      </c>
    </row>
    <row r="4">
      <c r="A4" s="18" t="inlineStr">
        <is>
          <t>Total Claimed to Date ($)</t>
        </is>
      </c>
      <c r="B4" s="19">
        <f>SUM('Progress Claims'!M3:M12)</f>
        <v/>
      </c>
    </row>
    <row r="5">
      <c r="A5" s="16" t="inlineStr">
        <is>
          <t>Total Variations ($)</t>
        </is>
      </c>
      <c r="B5" s="17">
        <f>SUM('Progress Claims'!N3:N12)</f>
        <v/>
      </c>
    </row>
    <row r="6">
      <c r="A6" s="18" t="inlineStr">
        <is>
          <t>Total Retention Held ($)</t>
        </is>
      </c>
      <c r="B6" s="19">
        <f>SUM('Progress Claims'!P3:P12)</f>
        <v/>
      </c>
    </row>
    <row r="7">
      <c r="A7" s="16" t="inlineStr">
        <is>
          <t>Total GST ($)</t>
        </is>
      </c>
      <c r="B7" s="17">
        <f>SUM('Progress Claims'!Q3:Q12)</f>
        <v/>
      </c>
    </row>
    <row r="8">
      <c r="A8" s="18" t="inlineStr">
        <is>
          <t>Total Claim Amount ($)</t>
        </is>
      </c>
      <c r="B8" s="19">
        <f>SUM('Progress Claims'!R3:R12)</f>
        <v/>
      </c>
    </row>
    <row r="9">
      <c r="A9" s="16" t="inlineStr">
        <is>
          <t>Average Progress % Per Claim</t>
        </is>
      </c>
      <c r="B9" s="20">
        <f>AVERAGE('Progress Claims'!K3:K12)</f>
        <v/>
      </c>
    </row>
    <row r="10">
      <c r="A10" s="18" t="inlineStr">
        <is>
          <t>Number of Claims</t>
        </is>
      </c>
      <c r="B10" s="21">
        <f>COUNTA('Progress Claims'!A3:A12)</f>
        <v/>
      </c>
    </row>
    <row r="11">
      <c r="A11" s="16" t="inlineStr">
        <is>
          <t>Count — Overdue Claims</t>
        </is>
      </c>
      <c r="B11" s="22">
        <f>COUNTIF('Progress Claims'!T3:T12,"Overdue")</f>
        <v/>
      </c>
    </row>
    <row r="12">
      <c r="A12" s="18" t="inlineStr">
        <is>
          <t>Count — Paid Claims</t>
        </is>
      </c>
      <c r="B12" s="21">
        <f>COUNTIF('Progress Claims'!T3:T12,"Paid")</f>
        <v/>
      </c>
    </row>
    <row r="13">
      <c r="A13" s="16" t="inlineStr">
        <is>
          <t>Count — Pending Claims</t>
        </is>
      </c>
      <c r="B13" s="22">
        <f>COUNTIF('Progress Claims'!T3:T12,"Pending")</f>
        <v/>
      </c>
    </row>
    <row r="14">
      <c r="A14" s="18" t="inlineStr">
        <is>
          <t>Claims Over $100,000 (Yes/No)</t>
        </is>
      </c>
      <c r="B14" s="23">
        <f>IF(COUNTIF('Progress Claims'!R3:R12,"&gt;100000")&gt;0,"Yes","No")</f>
        <v/>
      </c>
    </row>
    <row r="15"/>
    <row r="16" ht="10" customHeight="1"/>
    <row r="17">
      <c r="A17" s="24" t="inlineStr">
        <is>
          <t>Claim Lookup — Enter Claim No. Below</t>
        </is>
      </c>
      <c r="B17" s="39" t="n"/>
      <c r="C17" s="39" t="n"/>
      <c r="D17" s="39" t="n"/>
      <c r="E17" s="40" t="n"/>
    </row>
    <row r="18">
      <c r="A18" s="16" t="inlineStr">
        <is>
          <t>Enter Claim No.:</t>
        </is>
      </c>
      <c r="B18" s="25" t="inlineStr">
        <is>
          <t>PC-001</t>
        </is>
      </c>
    </row>
    <row r="19">
      <c r="A19" s="16" t="inlineStr">
        <is>
          <t>Project Name</t>
        </is>
      </c>
      <c r="B19" s="3">
        <f>IFERROR(VLOOKUP(B18,'Progress Claims'!$A$3:$U$12,2,FALSE),"Not found")</f>
        <v/>
      </c>
    </row>
    <row r="20">
      <c r="A20" s="18" t="inlineStr">
        <is>
          <t>Client / Principal</t>
        </is>
      </c>
      <c r="B20" s="9">
        <f>IFERROR(VLOOKUP(B18,'Progress Claims'!$A$3:$U$12,3,FALSE),"Not found")</f>
        <v/>
      </c>
    </row>
    <row r="21">
      <c r="A21" s="16" t="inlineStr">
        <is>
          <t>Total Claim Amount ($)</t>
        </is>
      </c>
      <c r="B21" s="4">
        <f>IFERROR(VLOOKUP(B18,'Progress Claims'!$A$3:$U$12,18,FALSE),"Not found")</f>
        <v/>
      </c>
    </row>
    <row r="22">
      <c r="A22" s="18" t="inlineStr">
        <is>
          <t>Payment Due Date</t>
        </is>
      </c>
      <c r="B22" s="26">
        <f>IFERROR(VLOOKUP(B18,'Progress Claims'!$A$3:$U$12,19,FALSE),"Not found")</f>
        <v/>
      </c>
    </row>
    <row r="23">
      <c r="A23" s="16" t="inlineStr">
        <is>
          <t>Status</t>
        </is>
      </c>
      <c r="B23" s="3">
        <f>IFERROR(VLOOKUP(B18,'Progress Claims'!$A$3:$U$12,20,FALSE),"Not found")</f>
        <v/>
      </c>
    </row>
    <row r="24"/>
    <row r="25"/>
    <row r="26">
      <c r="A26" s="2" t="inlineStr">
        <is>
          <t>Claim No.</t>
        </is>
      </c>
      <c r="B26" s="2" t="inlineStr">
        <is>
          <t>Total Claim Amount ($)</t>
        </is>
      </c>
      <c r="C26" s="2" t="inlineStr">
        <is>
          <t>Progress %</t>
        </is>
      </c>
      <c r="D26" s="2" t="inlineStr">
        <is>
          <t>Status</t>
        </is>
      </c>
    </row>
    <row r="27">
      <c r="A27" s="3" t="inlineStr">
        <is>
          <t>PC-001</t>
        </is>
      </c>
      <c r="B27" s="17">
        <f>'Progress Claims'!R3</f>
        <v/>
      </c>
      <c r="C27" s="6">
        <f>'Progress Claims'!K3</f>
        <v/>
      </c>
      <c r="D27" s="3">
        <f>'Progress Claims'!T3</f>
        <v/>
      </c>
    </row>
    <row r="28">
      <c r="A28" s="9" t="inlineStr">
        <is>
          <t>PC-002</t>
        </is>
      </c>
      <c r="B28" s="19">
        <f>'Progress Claims'!R4</f>
        <v/>
      </c>
      <c r="C28" s="11">
        <f>'Progress Claims'!K4</f>
        <v/>
      </c>
      <c r="D28" s="9">
        <f>'Progress Claims'!T4</f>
        <v/>
      </c>
    </row>
    <row r="29">
      <c r="A29" s="3" t="inlineStr">
        <is>
          <t>PC-003</t>
        </is>
      </c>
      <c r="B29" s="17">
        <f>'Progress Claims'!R5</f>
        <v/>
      </c>
      <c r="C29" s="6">
        <f>'Progress Claims'!K5</f>
        <v/>
      </c>
      <c r="D29" s="3">
        <f>'Progress Claims'!T5</f>
        <v/>
      </c>
    </row>
    <row r="30">
      <c r="A30" s="9" t="inlineStr">
        <is>
          <t>PC-004</t>
        </is>
      </c>
      <c r="B30" s="19">
        <f>'Progress Claims'!R6</f>
        <v/>
      </c>
      <c r="C30" s="11">
        <f>'Progress Claims'!K6</f>
        <v/>
      </c>
      <c r="D30" s="9">
        <f>'Progress Claims'!T6</f>
        <v/>
      </c>
    </row>
    <row r="31">
      <c r="A31" s="3" t="inlineStr">
        <is>
          <t>PC-005</t>
        </is>
      </c>
      <c r="B31" s="17">
        <f>'Progress Claims'!R7</f>
        <v/>
      </c>
      <c r="C31" s="6">
        <f>'Progress Claims'!K7</f>
        <v/>
      </c>
      <c r="D31" s="3">
        <f>'Progress Claims'!T7</f>
        <v/>
      </c>
    </row>
    <row r="32">
      <c r="A32" s="9" t="inlineStr">
        <is>
          <t>PC-006</t>
        </is>
      </c>
      <c r="B32" s="19">
        <f>'Progress Claims'!R8</f>
        <v/>
      </c>
      <c r="C32" s="11">
        <f>'Progress Claims'!K8</f>
        <v/>
      </c>
      <c r="D32" s="9">
        <f>'Progress Claims'!T8</f>
        <v/>
      </c>
    </row>
    <row r="33">
      <c r="A33" s="3" t="inlineStr">
        <is>
          <t>PC-007</t>
        </is>
      </c>
      <c r="B33" s="17">
        <f>'Progress Claims'!R9</f>
        <v/>
      </c>
      <c r="C33" s="6">
        <f>'Progress Claims'!K9</f>
        <v/>
      </c>
      <c r="D33" s="3">
        <f>'Progress Claims'!T9</f>
        <v/>
      </c>
    </row>
    <row r="34">
      <c r="A34" s="9" t="inlineStr">
        <is>
          <t>PC-008</t>
        </is>
      </c>
      <c r="B34" s="19">
        <f>'Progress Claims'!R10</f>
        <v/>
      </c>
      <c r="C34" s="11">
        <f>'Progress Claims'!K10</f>
        <v/>
      </c>
      <c r="D34" s="9">
        <f>'Progress Claims'!T10</f>
        <v/>
      </c>
    </row>
    <row r="35">
      <c r="A35" s="3" t="inlineStr">
        <is>
          <t>PC-009</t>
        </is>
      </c>
      <c r="B35" s="17">
        <f>'Progress Claims'!R11</f>
        <v/>
      </c>
      <c r="C35" s="6">
        <f>'Progress Claims'!K11</f>
        <v/>
      </c>
      <c r="D35" s="3">
        <f>'Progress Claims'!T11</f>
        <v/>
      </c>
    </row>
    <row r="36">
      <c r="A36" s="9" t="inlineStr">
        <is>
          <t>PC-010</t>
        </is>
      </c>
      <c r="B36" s="19">
        <f>'Progress Claims'!R12</f>
        <v/>
      </c>
      <c r="C36" s="11">
        <f>'Progress Claims'!K12</f>
        <v/>
      </c>
      <c r="D36" s="9">
        <f>'Progress Claims'!T12</f>
        <v/>
      </c>
    </row>
    <row r="37"/>
    <row r="38">
      <c r="A38" s="2" t="inlineStr">
        <is>
          <t>Status</t>
        </is>
      </c>
      <c r="B38" s="2" t="inlineStr">
        <is>
          <t>Count</t>
        </is>
      </c>
    </row>
    <row r="39">
      <c r="A39" s="3" t="inlineStr">
        <is>
          <t>Pending</t>
        </is>
      </c>
      <c r="B39" s="3">
        <f>COUNTIF('Progress Claims'!T3:T12,"Pending")</f>
        <v/>
      </c>
    </row>
    <row r="40">
      <c r="A40" s="9" t="inlineStr">
        <is>
          <t>Paid</t>
        </is>
      </c>
      <c r="B40" s="9">
        <f>COUNTIF('Progress Claims'!T3:T12,"Paid")</f>
        <v/>
      </c>
    </row>
    <row r="41">
      <c r="A41" s="3" t="inlineStr">
        <is>
          <t>Overdue</t>
        </is>
      </c>
      <c r="B41" s="3">
        <f>COUNTIF('Progress Claims'!T3:T12,"Overdue")</f>
        <v/>
      </c>
    </row>
  </sheetData>
  <mergeCells count="2">
    <mergeCell ref="A1:J1"/>
    <mergeCell ref="A17:E17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3"/>
  <sheetViews>
    <sheetView workbookViewId="0">
      <selection activeCell="A1" sqref="A1"/>
    </sheetView>
  </sheetViews>
  <sheetFormatPr baseColWidth="8" defaultRowHeight="15"/>
  <cols>
    <col width="6" customWidth="1" min="1" max="1"/>
    <col width="28" customWidth="1" min="2" max="2"/>
    <col width="70" customWidth="1" min="3" max="3"/>
  </cols>
  <sheetData>
    <row r="1" ht="34" customHeight="1">
      <c r="A1" s="1" t="inlineStr">
        <is>
          <t>Builder Progress Claim Workbook — Instructions &amp; User Guide</t>
        </is>
      </c>
    </row>
    <row r="2" ht="22" customHeight="1">
      <c r="A2" s="27" t="inlineStr">
        <is>
          <t>1. Purpose of this Workbook</t>
        </is>
      </c>
      <c r="B2" s="39" t="n"/>
      <c r="C2" s="40" t="n"/>
    </row>
    <row r="3" ht="28" customHeight="1">
      <c r="A3" s="28" t="inlineStr"/>
      <c r="B3" s="16" t="inlineStr">
        <is>
          <t>Overview</t>
        </is>
      </c>
      <c r="C3" s="29" t="inlineStr">
        <is>
          <t>This workbook is designed for Australian builders, contractors, and project managers to record, calculate, and track progress claims under a construction contract. It supports compliance with Australian payment legislation including the Building and Construction Industry Security of Payment Act (SOPA).</t>
        </is>
      </c>
    </row>
    <row r="4" ht="28" customHeight="1">
      <c r="A4" s="30" t="inlineStr"/>
      <c r="B4" s="18" t="inlineStr">
        <is>
          <t>Financial Year</t>
        </is>
      </c>
      <c r="C4" s="31" t="inlineStr">
        <is>
          <t>The Australian financial year runs from 1 July to 30 June. Ensure all claim dates and payment due dates align with the relevant contract period and financial year.</t>
        </is>
      </c>
    </row>
    <row r="5"/>
    <row r="6" ht="22" customHeight="1">
      <c r="A6" s="27" t="inlineStr">
        <is>
          <t>2. How to Enter a Progress Claim (Step-by-Step)</t>
        </is>
      </c>
      <c r="B6" s="39" t="n"/>
      <c r="C6" s="40" t="n"/>
    </row>
    <row r="7" ht="28" customHeight="1">
      <c r="A7" s="28" t="inlineStr">
        <is>
          <t>Step 1</t>
        </is>
      </c>
      <c r="B7" s="16" t="inlineStr">
        <is>
          <t>Open the "Progress Claims" sheet</t>
        </is>
      </c>
      <c r="C7" s="29" t="inlineStr">
        <is>
          <t>Navigate to the Progress Claims sheet — this is the main working sheet for all claim entries.</t>
        </is>
      </c>
    </row>
    <row r="8" ht="28" customHeight="1">
      <c r="A8" s="30" t="inlineStr">
        <is>
          <t>Step 2</t>
        </is>
      </c>
      <c r="B8" s="18" t="inlineStr">
        <is>
          <t>Enter Claim Details (Yellow Cells)</t>
        </is>
      </c>
      <c r="C8" s="31" t="inlineStr">
        <is>
          <t>Fill in all yellow-highlighted input cells: Claim No., Project Name, Client/Principal, Builder/Contractor, Site Location, ABN, Contract No., Contract Value, Claim Dates, Progress %, Previous Claim Value, Variations, Retention %, and Payment Due Date.</t>
        </is>
      </c>
    </row>
    <row r="9" ht="28" customHeight="1">
      <c r="A9" s="28" t="inlineStr">
        <is>
          <t>Step 3</t>
        </is>
      </c>
      <c r="B9" s="16" t="inlineStr">
        <is>
          <t>Review Calculated Fields</t>
        </is>
      </c>
      <c r="C9" s="29" t="inlineStr">
        <is>
          <t>The following columns are automatically calculated — do NOT overwrite them: This Claim Value, Retention Held, GST 10%, Total Claim Amount, Status.</t>
        </is>
      </c>
    </row>
    <row r="10" ht="28" customHeight="1">
      <c r="A10" s="30" t="inlineStr">
        <is>
          <t>Step 4</t>
        </is>
      </c>
      <c r="B10" s="18" t="inlineStr">
        <is>
          <t>Set Status</t>
        </is>
      </c>
      <c r="C10" s="31" t="inlineStr">
        <is>
          <t>Select the claim status from the dropdown in the Status column: Pending, Paid, or Overdue. The workbook will also auto-flag Overdue based on the Payment Due Date.</t>
        </is>
      </c>
    </row>
    <row r="11" ht="28" customHeight="1">
      <c r="A11" s="28" t="inlineStr">
        <is>
          <t>Step 5</t>
        </is>
      </c>
      <c r="B11" s="16" t="inlineStr">
        <is>
          <t>Check the Summary Dashboard</t>
        </is>
      </c>
      <c r="C11" s="29" t="inlineStr">
        <is>
          <t>Navigate to the Summary Dashboard sheet to review totals, averages, and status counts. Enter a Claim No. in the yellow cell to perform a VLOOKUP and retrieve claim details.</t>
        </is>
      </c>
    </row>
    <row r="12" ht="28" customHeight="1">
      <c r="A12" s="30" t="inlineStr">
        <is>
          <t>Step 6</t>
        </is>
      </c>
      <c r="B12" s="18" t="inlineStr">
        <is>
          <t>Review Charts</t>
        </is>
      </c>
      <c r="C12" s="31" t="inlineStr">
        <is>
          <t>Charts on the Summary Dashboard show: (1) Total Claim Amount by Claim No.; (2) Progress % across claims; (3) Status breakdown pie chart.</t>
        </is>
      </c>
    </row>
    <row r="13"/>
    <row r="14" ht="22" customHeight="1">
      <c r="A14" s="27" t="inlineStr">
        <is>
          <t>3. Key Australian Construction Finance Terms</t>
        </is>
      </c>
      <c r="B14" s="39" t="n"/>
      <c r="C14" s="40" t="n"/>
    </row>
    <row r="15" ht="28" customHeight="1">
      <c r="A15" s="28" t="inlineStr"/>
      <c r="B15" s="16" t="inlineStr">
        <is>
          <t>GST (10%)</t>
        </is>
      </c>
      <c r="C15" s="29" t="inlineStr">
        <is>
          <t>Goods and Services Tax is levied at 10% on the value of each progress claim. It is added to the Total Claim Amount. Builders must hold a valid ABN and be registered for GST to charge GST on a tax invoice.</t>
        </is>
      </c>
    </row>
    <row r="16" ht="28" customHeight="1">
      <c r="A16" s="30" t="inlineStr"/>
      <c r="B16" s="18" t="inlineStr">
        <is>
          <t>Retention</t>
        </is>
      </c>
      <c r="C16" s="31" t="inlineStr">
        <is>
          <t>A percentage (typically 5–10%) withheld from each progress payment as security against defects. Retention is released at practical completion or as specified in the contract.</t>
        </is>
      </c>
    </row>
    <row r="17" ht="28" customHeight="1">
      <c r="A17" s="28" t="inlineStr"/>
      <c r="B17" s="16" t="inlineStr">
        <is>
          <t>Variations / Extra Works</t>
        </is>
      </c>
      <c r="C17" s="29" t="inlineStr">
        <is>
          <t>Additional work outside the original contract scope. Variations must be agreed in writing and supported by a variation order. They are added to the claim separately.</t>
        </is>
      </c>
    </row>
    <row r="18" ht="28" customHeight="1">
      <c r="A18" s="30" t="inlineStr"/>
      <c r="B18" s="18" t="inlineStr">
        <is>
          <t>Payment Due Date</t>
        </is>
      </c>
      <c r="C18" s="31" t="inlineStr">
        <is>
          <t>Under SOPA, payment must be made within the period specified in the contract (typically 10–15 business days). If no date is specified, statutory time limits apply.</t>
        </is>
      </c>
    </row>
    <row r="19" ht="28" customHeight="1">
      <c r="A19" s="28" t="inlineStr"/>
      <c r="B19" s="16" t="inlineStr">
        <is>
          <t>ABN</t>
        </is>
      </c>
      <c r="C19" s="29" t="inlineStr">
        <is>
          <t>Australian Business Number — a unique 11-digit identifier for all Australian businesses. Your ABN must appear on all tax invoices and progress claims.</t>
        </is>
      </c>
    </row>
    <row r="20" ht="28" customHeight="1">
      <c r="A20" s="30" t="inlineStr"/>
      <c r="B20" s="18" t="inlineStr">
        <is>
          <t>BAS</t>
        </is>
      </c>
      <c r="C20" s="31" t="inlineStr">
        <is>
          <t>Business Activity Statement — lodged with the ATO (monthly or quarterly) to report GST collected and paid. Ensure progress claim GST amounts are reconciled with your BAS.</t>
        </is>
      </c>
    </row>
    <row r="21" ht="28" customHeight="1">
      <c r="A21" s="28" t="inlineStr"/>
      <c r="B21" s="16" t="inlineStr">
        <is>
          <t>PAYG</t>
        </is>
      </c>
      <c r="C21" s="29" t="inlineStr">
        <is>
          <t>Pay As You Go withholding — relevant if subcontractors do not quote an ABN. In that case, 47% withholding applies.</t>
        </is>
      </c>
    </row>
    <row r="22" ht="28" customHeight="1">
      <c r="A22" s="30" t="inlineStr"/>
      <c r="B22" s="18" t="inlineStr">
        <is>
          <t>Superannuation</t>
        </is>
      </c>
      <c r="C22" s="31" t="inlineStr">
        <is>
          <t>Builders must ensure superannuation contributions (currently 11.5% for FY2026) are paid for all eligible workers in each pay period. This is separate from the progress claim amount.</t>
        </is>
      </c>
    </row>
    <row r="23"/>
    <row r="24" ht="22" customHeight="1">
      <c r="A24" s="27" t="inlineStr">
        <is>
          <t>4. Colour Key</t>
        </is>
      </c>
      <c r="B24" s="39" t="n"/>
      <c r="C24" s="40" t="n"/>
    </row>
    <row r="25" ht="26" customHeight="1">
      <c r="A25" s="32" t="n"/>
      <c r="B25" s="16" t="inlineStr">
        <is>
          <t>Yellow (Input)</t>
        </is>
      </c>
      <c r="C25" s="29" t="inlineStr">
        <is>
          <t>Cells highlighted in pale yellow are editable input fields. Enter your data here.</t>
        </is>
      </c>
    </row>
    <row r="26" ht="26" customHeight="1">
      <c r="A26" s="33" t="n"/>
      <c r="B26" s="18" t="inlineStr">
        <is>
          <t>Green (Positive)</t>
        </is>
      </c>
      <c r="C26" s="31" t="inlineStr">
        <is>
          <t>Green highlighting indicates a positive Total Claim Amount or a Paid status.</t>
        </is>
      </c>
    </row>
    <row r="27" ht="26" customHeight="1">
      <c r="A27" s="34" t="n"/>
      <c r="B27" s="16" t="inlineStr">
        <is>
          <t>Red (Overdue/Negative)</t>
        </is>
      </c>
      <c r="C27" s="29" t="inlineStr">
        <is>
          <t>Red highlighting indicates an overdue payment or a negative claim value. Investigate immediately.</t>
        </is>
      </c>
    </row>
    <row r="28" ht="26" customHeight="1">
      <c r="A28" s="13" t="n"/>
      <c r="B28" s="18" t="inlineStr">
        <is>
          <t>Teal (Header)</t>
        </is>
      </c>
      <c r="C28" s="31" t="inlineStr">
        <is>
          <t>Teal/dark-teal rows are headers or section titles — do not edit.</t>
        </is>
      </c>
    </row>
    <row r="29" ht="26" customHeight="1">
      <c r="A29" s="35" t="n"/>
      <c r="B29" s="16" t="inlineStr">
        <is>
          <t>White/Light Blue (Rows)</t>
        </is>
      </c>
      <c r="C29" s="29" t="inlineStr">
        <is>
          <t>Alternating row fills for readability — no special meaning.</t>
        </is>
      </c>
    </row>
    <row r="30"/>
    <row r="31" ht="22" customHeight="1">
      <c r="A31" s="27" t="inlineStr">
        <is>
          <t>5. Progress Claim Checklist</t>
        </is>
      </c>
      <c r="B31" s="39" t="n"/>
      <c r="C31" s="40" t="n"/>
    </row>
    <row r="32" ht="26" customHeight="1">
      <c r="A32" s="36" t="inlineStr">
        <is>
          <t>☐</t>
        </is>
      </c>
      <c r="B32" s="16" t="inlineStr">
        <is>
          <t>ABN Confirmed</t>
        </is>
      </c>
      <c r="C32" s="29" t="inlineStr">
        <is>
          <t>Your ABN is valid and displayed on the claim/tax invoice.</t>
        </is>
      </c>
    </row>
    <row r="33" ht="26" customHeight="1">
      <c r="A33" s="37" t="inlineStr">
        <is>
          <t>☐</t>
        </is>
      </c>
      <c r="B33" s="18" t="inlineStr">
        <is>
          <t>Contract No. Referenced</t>
        </is>
      </c>
      <c r="C33" s="31" t="inlineStr">
        <is>
          <t>The correct contract number is recorded against this claim.</t>
        </is>
      </c>
    </row>
    <row r="34" ht="26" customHeight="1">
      <c r="A34" s="36" t="inlineStr">
        <is>
          <t>☐</t>
        </is>
      </c>
      <c r="B34" s="16" t="inlineStr">
        <is>
          <t>Progress % Verified</t>
        </is>
      </c>
      <c r="C34" s="29" t="inlineStr">
        <is>
          <t>Progress percentage has been assessed and agreed with the Superintendent or Principal.</t>
        </is>
      </c>
    </row>
    <row r="35" ht="26" customHeight="1">
      <c r="A35" s="37" t="inlineStr">
        <is>
          <t>☐</t>
        </is>
      </c>
      <c r="B35" s="18" t="inlineStr">
        <is>
          <t>Variations Documented</t>
        </is>
      </c>
      <c r="C35" s="31" t="inlineStr">
        <is>
          <t>All variations and extra works are supported by a signed variation order.</t>
        </is>
      </c>
    </row>
    <row r="36" ht="26" customHeight="1">
      <c r="A36" s="36" t="inlineStr">
        <is>
          <t>☐</t>
        </is>
      </c>
      <c r="B36" s="16" t="inlineStr">
        <is>
          <t>Retention % Correct</t>
        </is>
      </c>
      <c r="C36" s="29" t="inlineStr">
        <is>
          <t>Retention rate matches the contract (commonly 5% or 10%).</t>
        </is>
      </c>
    </row>
    <row r="37" ht="26" customHeight="1">
      <c r="A37" s="37" t="inlineStr">
        <is>
          <t>☐</t>
        </is>
      </c>
      <c r="B37" s="18" t="inlineStr">
        <is>
          <t>GST Calculated</t>
        </is>
      </c>
      <c r="C37" s="31" t="inlineStr">
        <is>
          <t>GST at 10% is correctly calculated and included in the Total Claim Amount.</t>
        </is>
      </c>
    </row>
    <row r="38" ht="26" customHeight="1">
      <c r="A38" s="36" t="inlineStr">
        <is>
          <t>☐</t>
        </is>
      </c>
      <c r="B38" s="16" t="inlineStr">
        <is>
          <t>Payment Due Date Set</t>
        </is>
      </c>
      <c r="C38" s="29" t="inlineStr">
        <is>
          <t>Payment due date is consistent with the contract payment terms and SOPA obligations.</t>
        </is>
      </c>
    </row>
    <row r="39" ht="26" customHeight="1">
      <c r="A39" s="37" t="inlineStr">
        <is>
          <t>☐</t>
        </is>
      </c>
      <c r="B39" s="18" t="inlineStr">
        <is>
          <t>Tax Invoice Issued</t>
        </is>
      </c>
      <c r="C39" s="31" t="inlineStr">
        <is>
          <t>A valid tax invoice has been issued to the Principal/Client with all required details.</t>
        </is>
      </c>
    </row>
    <row r="40" ht="26" customHeight="1">
      <c r="A40" s="36" t="inlineStr">
        <is>
          <t>☐</t>
        </is>
      </c>
      <c r="B40" s="16" t="inlineStr">
        <is>
          <t>BAS Reconciliation</t>
        </is>
      </c>
      <c r="C40" s="29" t="inlineStr">
        <is>
          <t>GST amount has been noted for inclusion in the next BAS lodgement.</t>
        </is>
      </c>
    </row>
    <row r="41" ht="26" customHeight="1">
      <c r="A41" s="37" t="inlineStr">
        <is>
          <t>☐</t>
        </is>
      </c>
      <c r="B41" s="18" t="inlineStr">
        <is>
          <t>Summary Dashboard Reviewed</t>
        </is>
      </c>
      <c r="C41" s="31" t="inlineStr">
        <is>
          <t>The Summary Dashboard has been reviewed and all totals are correct before submission.</t>
        </is>
      </c>
    </row>
    <row r="42"/>
    <row r="43" ht="36" customHeight="1">
      <c r="A43" s="38" t="inlineStr">
        <is>
          <t>Disclaimer: This workbook is a template only. Always seek professional legal, accounting, or construction law advice for your specific circumstances. Verify all GST, superannuation, and SOPA obligations with your adviser or the ATO.</t>
        </is>
      </c>
      <c r="B43" s="39" t="n"/>
      <c r="C43" s="40" t="n"/>
    </row>
  </sheetData>
  <mergeCells count="7">
    <mergeCell ref="A1:C1"/>
    <mergeCell ref="A2:C2"/>
    <mergeCell ref="A6:C6"/>
    <mergeCell ref="A14:C14"/>
    <mergeCell ref="A24:C24"/>
    <mergeCell ref="A31:C31"/>
    <mergeCell ref="A43:C4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2026-06-18T12:30:36Z</dcterms:created>
  <dcterms:modified xmlns:dcterms="http://purl.org/dc/terms/" xmlns:xsi="http://www.w3.org/2001/XMLSchema-instance" xsi:type="dcterms:W3CDTF">2026-06-18T12:30:36Z</dcterms:modified>
</cp:coreProperties>
</file>