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ists &amp; Instructions" sheetId="3" state="visible" r:id="rId3"/>
  </sheets>
  <definedNames>
    <definedName name="_xlnm._FilterDatabase" localSheetId="0" hidden="1">'Bookings'!$A$1:$V$101</definedName>
    <definedName name="_xlnm.Print_Area" localSheetId="0">'Bookings'!$A$1:$V$21</definedName>
    <definedName name="_xlnm.Print_Area" localSheetId="1">'Dashboard'!$A$1:$P$55</definedName>
    <definedName name="_xlnm.Print_Area" localSheetId="2">'Lists &amp; Instructions'!$A$1:$E$16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$#,##0.00"/>
    <numFmt numFmtId="166" formatCode="0.0"/>
    <numFmt numFmtId="167" formatCode="0.0%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1F2937"/>
      <sz val="10"/>
    </font>
    <font>
      <name val="Aptos Display"/>
      <b val="1"/>
      <color rgb="000F766E"/>
      <sz val="15"/>
    </font>
    <font>
      <name val="Aptos"/>
      <color rgb="00374151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0F766E"/>
      </patternFill>
    </fill>
    <fill>
      <patternFill patternType="solid">
        <fgColor rgb="00006A4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49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right" vertical="center"/>
    </xf>
    <xf numFmtId="1" fontId="1" fillId="6" borderId="1" applyAlignment="1" pivotButton="0" quotePrefix="0" xfId="0">
      <alignment horizontal="center" vertical="center"/>
    </xf>
    <xf numFmtId="165" fontId="1" fillId="6" borderId="1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1" fillId="7" borderId="1" pivotButton="0" quotePrefix="0" xfId="0"/>
    <xf numFmtId="0" fontId="4" fillId="4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0" fillId="7" borderId="1" pivotButton="0" quotePrefix="0" xfId="0"/>
    <xf numFmtId="167" fontId="5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" fillId="7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0" fontId="1" fillId="7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0" fontId="6" fillId="5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165" fontId="1" fillId="6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 shrinkToFit="1"/>
    </xf>
    <xf numFmtId="0" fontId="3" fillId="2" borderId="0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" fontId="5" fillId="5" borderId="1" applyAlignment="1" pivotButton="0" quotePrefix="0" xfId="0">
      <alignment horizontal="center" vertical="center" wrapText="1"/>
    </xf>
    <xf numFmtId="166" fontId="5" fillId="5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10" fontId="5" fillId="5" borderId="1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right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1F2937"/>
        <sz val="10"/>
      </font>
      <fill>
        <patternFill patternType="solid">
          <f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inc GST by Site Type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'Dashboard'!D14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'Dashboard'!$A$15:$A$18</f>
            </numRef>
          </cat>
          <val>
            <numRef>
              <f>'Dashboard'!$D$15:$D$18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Site Type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Revenue inc GST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Booking Mix by Site Type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'Dashboard'!$A$15:$A$18</f>
            </numRef>
          </cat>
          <val>
            <numRef>
              <f>'Dashboard'!$B$15:$B$18</f>
            </numRef>
          </val>
        </ser>
        <dLbls>
          <showPercent val="1"/>
        </dLbls>
        <firstSliceAng val="270"/>
        <holeSize val="55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Balance Due by Guest Name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'Bookings'!S1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solidFill>
                <a:srgbClr val="DC2626"/>
              </a:solidFill>
              <a:prstDash val="solid"/>
            </a:ln>
          </spPr>
          <cat>
            <numRef>
              <f>'Bookings'!$B$2:$B$101</f>
            </numRef>
          </cat>
          <val>
            <numRef>
              <f>'Bookings'!$S$2:$S$101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Balance Due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Guest Name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19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36</row>
      <rowOff>0</rowOff>
    </from>
    <ext cx="4680000" cy="46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102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7" customWidth="1" min="3" max="3"/>
    <col width="30" customWidth="1" min="4" max="4"/>
    <col width="16" customWidth="1" min="5" max="5"/>
    <col width="14" customWidth="1" min="6" max="6"/>
    <col width="15" customWidth="1" min="7" max="7"/>
    <col width="10" customWidth="1" min="8" max="8"/>
    <col width="13" customWidth="1" min="9" max="9"/>
    <col width="18" customWidth="1" min="10" max="10"/>
    <col width="10" customWidth="1" min="11" max="11"/>
    <col width="19" customWidth="1" min="12" max="12"/>
    <col width="21" customWidth="1" min="13" max="13"/>
    <col width="15" customWidth="1" min="14" max="14"/>
    <col width="16" customWidth="1" min="15" max="15"/>
    <col width="14" customWidth="1" min="16" max="16"/>
    <col width="17" customWidth="1" min="17" max="17"/>
    <col width="15" customWidth="1" min="18" max="18"/>
    <col width="15" customWidth="1" min="19" max="19"/>
    <col width="16" customWidth="1" min="20" max="20"/>
    <col width="15" customWidth="1" min="21" max="21"/>
    <col width="28" customWidth="1" min="22" max="22"/>
  </cols>
  <sheetData>
    <row r="1" ht="34" customHeight="1">
      <c r="A1" s="47" t="inlineStr">
        <is>
          <t>Booking ID</t>
        </is>
      </c>
      <c r="B1" s="47" t="inlineStr">
        <is>
          <t>Guest Name</t>
        </is>
      </c>
      <c r="C1" s="47" t="inlineStr">
        <is>
          <t>Contact Number</t>
        </is>
      </c>
      <c r="D1" s="47" t="inlineStr">
        <is>
          <t>Email</t>
        </is>
      </c>
      <c r="E1" s="47" t="inlineStr">
        <is>
          <t>Home City</t>
        </is>
      </c>
      <c r="F1" s="47" t="inlineStr">
        <is>
          <t>Arrival Date</t>
        </is>
      </c>
      <c r="G1" s="47" t="inlineStr">
        <is>
          <t>Departure Date</t>
        </is>
      </c>
      <c r="H1" s="47" t="inlineStr">
        <is>
          <t>Nights</t>
        </is>
      </c>
      <c r="I1" s="47" t="inlineStr">
        <is>
          <t>Site Number</t>
        </is>
      </c>
      <c r="J1" s="47" t="inlineStr">
        <is>
          <t>Site Type</t>
        </is>
      </c>
      <c r="K1" s="47" t="inlineStr">
        <is>
          <t>Guests</t>
        </is>
      </c>
      <c r="L1" s="47" t="inlineStr">
        <is>
          <t>Nightly Rate ex GST</t>
        </is>
      </c>
      <c r="M1" s="47" t="inlineStr">
        <is>
          <t>Accommodation ex GST</t>
        </is>
      </c>
      <c r="N1" s="47" t="inlineStr">
        <is>
          <t>Extras ex GST</t>
        </is>
      </c>
      <c r="O1" s="47" t="inlineStr">
        <is>
          <t>Total ex GST</t>
        </is>
      </c>
      <c r="P1" s="47" t="inlineStr">
        <is>
          <t>GST (10%)</t>
        </is>
      </c>
      <c r="Q1" s="47" t="inlineStr">
        <is>
          <t>Total inc GST</t>
        </is>
      </c>
      <c r="R1" s="47" t="inlineStr">
        <is>
          <t>Deposit Paid</t>
        </is>
      </c>
      <c r="S1" s="47" t="inlineStr">
        <is>
          <t>Balance Due</t>
        </is>
      </c>
      <c r="T1" s="47" t="inlineStr">
        <is>
          <t>Booking Status</t>
        </is>
      </c>
      <c r="U1" s="47" t="inlineStr">
        <is>
          <t>Payment Status</t>
        </is>
      </c>
      <c r="V1" s="47" t="inlineStr">
        <is>
          <t>Notes</t>
        </is>
      </c>
    </row>
    <row r="2">
      <c r="A2" s="2" t="inlineStr">
        <is>
          <t>BKG-2026-001</t>
        </is>
      </c>
      <c r="B2" s="3" t="inlineStr">
        <is>
          <t>Jack Thompson</t>
        </is>
      </c>
      <c r="C2" s="4" t="inlineStr">
        <is>
          <t>0412 834 129</t>
        </is>
      </c>
      <c r="D2" s="3" t="inlineStr">
        <is>
          <t>jack.thompson@example.com</t>
        </is>
      </c>
      <c r="E2" s="3" t="inlineStr">
        <is>
          <t>Sydney</t>
        </is>
      </c>
      <c r="F2" s="38" t="n">
        <v>46034</v>
      </c>
      <c r="G2" s="38" t="n">
        <v>46039</v>
      </c>
      <c r="H2" s="6">
        <f>IF($A2="","",IF(OR($F2="",$G2=""),"",$G2-$F2))</f>
        <v/>
      </c>
      <c r="I2" s="2" t="inlineStr">
        <is>
          <t>P12</t>
        </is>
      </c>
      <c r="J2" s="2" t="inlineStr">
        <is>
          <t>Powered Site</t>
        </is>
      </c>
      <c r="K2" s="7" t="n">
        <v>2</v>
      </c>
      <c r="L2" s="39">
        <f>IF($A2="","",IFERROR(VLOOKUP($J2,'Lists &amp; Instructions'!$A$2:$B$5,2,FALSE),""))</f>
        <v/>
      </c>
      <c r="M2" s="39">
        <f>IF($A2="","",IF($H2&gt;0,$H2*$L2,0))</f>
        <v/>
      </c>
      <c r="N2" s="40" t="n">
        <v>20</v>
      </c>
      <c r="O2" s="39">
        <f>IF($A2="","",IFERROR($M2+$N2,0))</f>
        <v/>
      </c>
      <c r="P2" s="39">
        <f>IF($A2="","",$O2*10%)</f>
        <v/>
      </c>
      <c r="Q2" s="39">
        <f>IF($A2="","",$O2+$P2)</f>
        <v/>
      </c>
      <c r="R2" s="40" t="n">
        <v>100</v>
      </c>
      <c r="S2" s="39">
        <f>IF($A2="","",IFERROR($Q2-$R2,0))</f>
        <v/>
      </c>
      <c r="T2" s="2" t="inlineStr">
        <is>
          <t>Confirmed</t>
        </is>
      </c>
      <c r="U2" s="10">
        <f>IF($A2="","",IF($S2&lt;=0,"Paid",IF($R2&gt;0,"Part-paid","Unpaid")))</f>
        <v/>
      </c>
      <c r="V2" s="3" t="inlineStr">
        <is>
          <t>Late arrival requested</t>
        </is>
      </c>
    </row>
    <row r="3">
      <c r="A3" s="2" t="inlineStr">
        <is>
          <t>BKG-2026-002</t>
        </is>
      </c>
      <c r="B3" s="3" t="inlineStr">
        <is>
          <t>Olivia Martin</t>
        </is>
      </c>
      <c r="C3" s="4" t="inlineStr">
        <is>
          <t>0418 572 641</t>
        </is>
      </c>
      <c r="D3" s="3" t="inlineStr">
        <is>
          <t>olivia.martin@example.com</t>
        </is>
      </c>
      <c r="E3" s="3" t="inlineStr">
        <is>
          <t>Melbourne</t>
        </is>
      </c>
      <c r="F3" s="38" t="n">
        <v>46042</v>
      </c>
      <c r="G3" s="38" t="n">
        <v>46045</v>
      </c>
      <c r="H3" s="11">
        <f>IF($A3="","",IF(OR($F3="",$G3=""),"",$G3-$F3))</f>
        <v/>
      </c>
      <c r="I3" s="2" t="inlineStr">
        <is>
          <t>C04</t>
        </is>
      </c>
      <c r="J3" s="2" t="inlineStr">
        <is>
          <t>Cabin</t>
        </is>
      </c>
      <c r="K3" s="7" t="n">
        <v>4</v>
      </c>
      <c r="L3" s="41">
        <f>IF($A3="","",IFERROR(VLOOKUP($J3,'Lists &amp; Instructions'!$A$2:$B$5,2,FALSE),""))</f>
        <v/>
      </c>
      <c r="M3" s="41">
        <f>IF($A3="","",IF($H3&gt;0,$H3*$L3,0))</f>
        <v/>
      </c>
      <c r="N3" s="40" t="n">
        <v>45</v>
      </c>
      <c r="O3" s="41">
        <f>IF($A3="","",IFERROR($M3+$N3,0))</f>
        <v/>
      </c>
      <c r="P3" s="41">
        <f>IF($A3="","",$O3*10%)</f>
        <v/>
      </c>
      <c r="Q3" s="41">
        <f>IF($A3="","",$O3+$P3)</f>
        <v/>
      </c>
      <c r="R3" s="40" t="n">
        <v>495</v>
      </c>
      <c r="S3" s="41">
        <f>IF($A3="","",IFERROR($Q3-$R3,0))</f>
        <v/>
      </c>
      <c r="T3" s="2" t="inlineStr">
        <is>
          <t>Completed</t>
        </is>
      </c>
      <c r="U3" s="13">
        <f>IF($A3="","",IF($S3&lt;=0,"Paid",IF($R3&gt;0,"Part-paid","Unpaid")))</f>
        <v/>
      </c>
      <c r="V3" s="3" t="inlineStr">
        <is>
          <t>Family holiday</t>
        </is>
      </c>
    </row>
    <row r="4">
      <c r="A4" s="2" t="inlineStr">
        <is>
          <t>BKG-2026-003</t>
        </is>
      </c>
      <c r="B4" s="3" t="inlineStr">
        <is>
          <t>Liam Wilson</t>
        </is>
      </c>
      <c r="C4" s="4" t="inlineStr">
        <is>
          <t>0403 669 210</t>
        </is>
      </c>
      <c r="D4" s="3" t="inlineStr">
        <is>
          <t>liam.wilson@example.com</t>
        </is>
      </c>
      <c r="E4" s="3" t="inlineStr">
        <is>
          <t>Brisbane</t>
        </is>
      </c>
      <c r="F4" s="38" t="n">
        <v>46055</v>
      </c>
      <c r="G4" s="38" t="n">
        <v>46061</v>
      </c>
      <c r="H4" s="6">
        <f>IF($A4="","",IF(OR($F4="",$G4=""),"",$G4-$F4))</f>
        <v/>
      </c>
      <c r="I4" s="2" t="inlineStr">
        <is>
          <t>U07</t>
        </is>
      </c>
      <c r="J4" s="2" t="inlineStr">
        <is>
          <t>Unpowered Site</t>
        </is>
      </c>
      <c r="K4" s="7" t="n">
        <v>2</v>
      </c>
      <c r="L4" s="39">
        <f>IF($A4="","",IFERROR(VLOOKUP($J4,'Lists &amp; Instructions'!$A$2:$B$5,2,FALSE),""))</f>
        <v/>
      </c>
      <c r="M4" s="39">
        <f>IF($A4="","",IF($H4&gt;0,$H4*$L4,0))</f>
        <v/>
      </c>
      <c r="N4" s="40" t="n">
        <v>0</v>
      </c>
      <c r="O4" s="39">
        <f>IF($A4="","",IFERROR($M4+$N4,0))</f>
        <v/>
      </c>
      <c r="P4" s="39">
        <f>IF($A4="","",$O4*10%)</f>
        <v/>
      </c>
      <c r="Q4" s="39">
        <f>IF($A4="","",$O4+$P4)</f>
        <v/>
      </c>
      <c r="R4" s="40" t="n">
        <v>0</v>
      </c>
      <c r="S4" s="39">
        <f>IF($A4="","",IFERROR($Q4-$R4,0))</f>
        <v/>
      </c>
      <c r="T4" s="2" t="inlineStr">
        <is>
          <t>Tentative</t>
        </is>
      </c>
      <c r="U4" s="10">
        <f>IF($A4="","",IF($S4&lt;=0,"Paid",IF($R4&gt;0,"Part-paid","Unpaid")))</f>
        <v/>
      </c>
      <c r="V4" s="3" t="inlineStr">
        <is>
          <t>Awaiting travel confirmation</t>
        </is>
      </c>
    </row>
    <row r="5">
      <c r="A5" s="2" t="inlineStr">
        <is>
          <t>BKG-2026-004</t>
        </is>
      </c>
      <c r="B5" s="3" t="inlineStr">
        <is>
          <t>Charlotte Brown</t>
        </is>
      </c>
      <c r="C5" s="4" t="inlineStr">
        <is>
          <t>0422 915 374</t>
        </is>
      </c>
      <c r="D5" s="3" t="inlineStr">
        <is>
          <t>charlotte.brown@example.com</t>
        </is>
      </c>
      <c r="E5" s="3" t="inlineStr">
        <is>
          <t>Perth</t>
        </is>
      </c>
      <c r="F5" s="38" t="n">
        <v>46063</v>
      </c>
      <c r="G5" s="38" t="n">
        <v>46067</v>
      </c>
      <c r="H5" s="11">
        <f>IF($A5="","",IF(OR($F5="",$G5=""),"",$G5-$F5))</f>
        <v/>
      </c>
      <c r="I5" s="2" t="inlineStr">
        <is>
          <t>E03</t>
        </is>
      </c>
      <c r="J5" s="2" t="inlineStr">
        <is>
          <t>Ensuite Site</t>
        </is>
      </c>
      <c r="K5" s="7" t="n">
        <v>3</v>
      </c>
      <c r="L5" s="41">
        <f>IF($A5="","",IFERROR(VLOOKUP($J5,'Lists &amp; Instructions'!$A$2:$B$5,2,FALSE),""))</f>
        <v/>
      </c>
      <c r="M5" s="41">
        <f>IF($A5="","",IF($H5&gt;0,$H5*$L5,0))</f>
        <v/>
      </c>
      <c r="N5" s="40" t="n">
        <v>30</v>
      </c>
      <c r="O5" s="41">
        <f>IF($A5="","",IFERROR($M5+$N5,0))</f>
        <v/>
      </c>
      <c r="P5" s="41">
        <f>IF($A5="","",$O5*10%)</f>
        <v/>
      </c>
      <c r="Q5" s="41">
        <f>IF($A5="","",$O5+$P5)</f>
        <v/>
      </c>
      <c r="R5" s="40" t="n">
        <v>150</v>
      </c>
      <c r="S5" s="41">
        <f>IF($A5="","",IFERROR($Q5-$R5,0))</f>
        <v/>
      </c>
      <c r="T5" s="2" t="inlineStr">
        <is>
          <t>Confirmed</t>
        </is>
      </c>
      <c r="U5" s="13">
        <f>IF($A5="","",IF($S5&lt;=0,"Paid",IF($R5&gt;0,"Part-paid","Unpaid")))</f>
        <v/>
      </c>
      <c r="V5" s="3" t="inlineStr">
        <is>
          <t>Requires accessible amenities</t>
        </is>
      </c>
    </row>
    <row r="6">
      <c r="A6" s="2" t="inlineStr">
        <is>
          <t>BKG-2026-005</t>
        </is>
      </c>
      <c r="B6" s="3" t="inlineStr">
        <is>
          <t>Noah Taylor</t>
        </is>
      </c>
      <c r="C6" s="4" t="inlineStr">
        <is>
          <t>0407 244 918</t>
        </is>
      </c>
      <c r="D6" s="3" t="inlineStr">
        <is>
          <t>noah.taylor@example.com</t>
        </is>
      </c>
      <c r="E6" s="3" t="inlineStr">
        <is>
          <t>Adelaide</t>
        </is>
      </c>
      <c r="F6" s="38" t="n">
        <v>46069</v>
      </c>
      <c r="G6" s="38" t="n">
        <v>46071</v>
      </c>
      <c r="H6" s="6">
        <f>IF($A6="","",IF(OR($F6="",$G6=""),"",$G6-$F6))</f>
        <v/>
      </c>
      <c r="I6" s="2" t="inlineStr">
        <is>
          <t>P05</t>
        </is>
      </c>
      <c r="J6" s="2" t="inlineStr">
        <is>
          <t>Powered Site</t>
        </is>
      </c>
      <c r="K6" s="7" t="n">
        <v>2</v>
      </c>
      <c r="L6" s="39">
        <f>IF($A6="","",IFERROR(VLOOKUP($J6,'Lists &amp; Instructions'!$A$2:$B$5,2,FALSE),""))</f>
        <v/>
      </c>
      <c r="M6" s="39">
        <f>IF($A6="","",IF($H6&gt;0,$H6*$L6,0))</f>
        <v/>
      </c>
      <c r="N6" s="40" t="n">
        <v>0</v>
      </c>
      <c r="O6" s="39">
        <f>IF($A6="","",IFERROR($M6+$N6,0))</f>
        <v/>
      </c>
      <c r="P6" s="39">
        <f>IF($A6="","",$O6*10%)</f>
        <v/>
      </c>
      <c r="Q6" s="39">
        <f>IF($A6="","",$O6+$P6)</f>
        <v/>
      </c>
      <c r="R6" s="40" t="n">
        <v>99</v>
      </c>
      <c r="S6" s="39">
        <f>IF($A6="","",IFERROR($Q6-$R6,0))</f>
        <v/>
      </c>
      <c r="T6" s="2" t="inlineStr">
        <is>
          <t>Completed</t>
        </is>
      </c>
      <c r="U6" s="10">
        <f>IF($A6="","",IF($S6&lt;=0,"Paid",IF($R6&gt;0,"Part-paid","Unpaid")))</f>
        <v/>
      </c>
      <c r="V6" s="3" t="inlineStr">
        <is>
          <t>Full payment received</t>
        </is>
      </c>
    </row>
    <row r="7">
      <c r="A7" s="2" t="inlineStr">
        <is>
          <t>BKG-2026-006</t>
        </is>
      </c>
      <c r="B7" s="3" t="inlineStr">
        <is>
          <t>Mia Anderson</t>
        </is>
      </c>
      <c r="C7" s="4" t="inlineStr">
        <is>
          <t>0415 738 526</t>
        </is>
      </c>
      <c r="D7" s="3" t="inlineStr">
        <is>
          <t>mia.anderson@example.com</t>
        </is>
      </c>
      <c r="E7" s="3" t="inlineStr">
        <is>
          <t>Gold Coast</t>
        </is>
      </c>
      <c r="F7" s="38" t="n">
        <v>46073</v>
      </c>
      <c r="G7" s="38" t="n">
        <v>46078</v>
      </c>
      <c r="H7" s="11">
        <f>IF($A7="","",IF(OR($F7="",$G7=""),"",$G7-$F7))</f>
        <v/>
      </c>
      <c r="I7" s="2" t="inlineStr">
        <is>
          <t>C02</t>
        </is>
      </c>
      <c r="J7" s="2" t="inlineStr">
        <is>
          <t>Cabin</t>
        </is>
      </c>
      <c r="K7" s="7" t="n">
        <v>5</v>
      </c>
      <c r="L7" s="41">
        <f>IF($A7="","",IFERROR(VLOOKUP($J7,'Lists &amp; Instructions'!$A$2:$B$5,2,FALSE),""))</f>
        <v/>
      </c>
      <c r="M7" s="41">
        <f>IF($A7="","",IF($H7&gt;0,$H7*$L7,0))</f>
        <v/>
      </c>
      <c r="N7" s="40" t="n">
        <v>80</v>
      </c>
      <c r="O7" s="41">
        <f>IF($A7="","",IFERROR($M7+$N7,0))</f>
        <v/>
      </c>
      <c r="P7" s="41">
        <f>IF($A7="","",$O7*10%)</f>
        <v/>
      </c>
      <c r="Q7" s="41">
        <f>IF($A7="","",$O7+$P7)</f>
        <v/>
      </c>
      <c r="R7" s="40" t="n">
        <v>250</v>
      </c>
      <c r="S7" s="41">
        <f>IF($A7="","",IFERROR($Q7-$R7,0))</f>
        <v/>
      </c>
      <c r="T7" s="2" t="inlineStr">
        <is>
          <t>Confirmed</t>
        </is>
      </c>
      <c r="U7" s="13">
        <f>IF($A7="","",IF($S7&lt;=0,"Paid",IF($R7&gt;0,"Part-paid","Unpaid")))</f>
        <v/>
      </c>
      <c r="V7" s="3" t="inlineStr">
        <is>
          <t>Travelling with children</t>
        </is>
      </c>
    </row>
    <row r="8">
      <c r="A8" s="2" t="inlineStr">
        <is>
          <t>BKG-2026-007</t>
        </is>
      </c>
      <c r="B8" s="3" t="inlineStr">
        <is>
          <t>Ethan Harris</t>
        </is>
      </c>
      <c r="C8" s="4" t="inlineStr">
        <is>
          <t>0431 608 447</t>
        </is>
      </c>
      <c r="D8" s="3" t="inlineStr">
        <is>
          <t>ethan.harris@example.com</t>
        </is>
      </c>
      <c r="E8" s="3" t="inlineStr">
        <is>
          <t>Newcastle</t>
        </is>
      </c>
      <c r="F8" s="38" t="n">
        <v>46082</v>
      </c>
      <c r="G8" s="38" t="n">
        <v>46089</v>
      </c>
      <c r="H8" s="6">
        <f>IF($A8="","",IF(OR($F8="",$G8=""),"",$G8-$F8))</f>
        <v/>
      </c>
      <c r="I8" s="2" t="inlineStr">
        <is>
          <t>U02</t>
        </is>
      </c>
      <c r="J8" s="2" t="inlineStr">
        <is>
          <t>Unpowered Site</t>
        </is>
      </c>
      <c r="K8" s="7" t="n">
        <v>2</v>
      </c>
      <c r="L8" s="39">
        <f>IF($A8="","",IFERROR(VLOOKUP($J8,'Lists &amp; Instructions'!$A$2:$B$5,2,FALSE),""))</f>
        <v/>
      </c>
      <c r="M8" s="39">
        <f>IF($A8="","",IF($H8&gt;0,$H8*$L8,0))</f>
        <v/>
      </c>
      <c r="N8" s="40" t="n">
        <v>15</v>
      </c>
      <c r="O8" s="39">
        <f>IF($A8="","",IFERROR($M8+$N8,0))</f>
        <v/>
      </c>
      <c r="P8" s="39">
        <f>IF($A8="","",$O8*10%)</f>
        <v/>
      </c>
      <c r="Q8" s="39">
        <f>IF($A8="","",$O8+$P8)</f>
        <v/>
      </c>
      <c r="R8" s="40" t="n">
        <v>262.9</v>
      </c>
      <c r="S8" s="39">
        <f>IF($A8="","",IFERROR($Q8-$R8,0))</f>
        <v/>
      </c>
      <c r="T8" s="2" t="inlineStr">
        <is>
          <t>Completed</t>
        </is>
      </c>
      <c r="U8" s="10">
        <f>IF($A8="","",IF($S8&lt;=0,"Paid",IF($R8&gt;0,"Part-paid","Unpaid")))</f>
        <v/>
      </c>
      <c r="V8" s="3" t="inlineStr">
        <is>
          <t>Full payment received</t>
        </is>
      </c>
    </row>
    <row r="9">
      <c r="A9" s="2" t="inlineStr">
        <is>
          <t>BKG-2026-008</t>
        </is>
      </c>
      <c r="B9" s="3" t="inlineStr">
        <is>
          <t>Ruby Evans</t>
        </is>
      </c>
      <c r="C9" s="4" t="inlineStr">
        <is>
          <t>0409 156 382</t>
        </is>
      </c>
      <c r="D9" s="3" t="inlineStr">
        <is>
          <t>ruby.evans@example.com</t>
        </is>
      </c>
      <c r="E9" s="3" t="inlineStr">
        <is>
          <t>Canberra</t>
        </is>
      </c>
      <c r="F9" s="38" t="n">
        <v>46091</v>
      </c>
      <c r="G9" s="38" t="n">
        <v>46094</v>
      </c>
      <c r="H9" s="11">
        <f>IF($A9="","",IF(OR($F9="",$G9=""),"",$G9-$F9))</f>
        <v/>
      </c>
      <c r="I9" s="2" t="inlineStr">
        <is>
          <t>E06</t>
        </is>
      </c>
      <c r="J9" s="2" t="inlineStr">
        <is>
          <t>Ensuite Site</t>
        </is>
      </c>
      <c r="K9" s="7" t="n">
        <v>2</v>
      </c>
      <c r="L9" s="41">
        <f>IF($A9="","",IFERROR(VLOOKUP($J9,'Lists &amp; Instructions'!$A$2:$B$5,2,FALSE),""))</f>
        <v/>
      </c>
      <c r="M9" s="41">
        <f>IF($A9="","",IF($H9&gt;0,$H9*$L9,0))</f>
        <v/>
      </c>
      <c r="N9" s="40" t="n">
        <v>10</v>
      </c>
      <c r="O9" s="41">
        <f>IF($A9="","",IFERROR($M9+$N9,0))</f>
        <v/>
      </c>
      <c r="P9" s="41">
        <f>IF($A9="","",$O9*10%)</f>
        <v/>
      </c>
      <c r="Q9" s="41">
        <f>IF($A9="","",$O9+$P9)</f>
        <v/>
      </c>
      <c r="R9" s="40" t="n">
        <v>50</v>
      </c>
      <c r="S9" s="41">
        <f>IF($A9="","",IFERROR($Q9-$R9,0))</f>
        <v/>
      </c>
      <c r="T9" s="2" t="inlineStr">
        <is>
          <t>Tentative</t>
        </is>
      </c>
      <c r="U9" s="13">
        <f>IF($A9="","",IF($S9&lt;=0,"Paid",IF($R9&gt;0,"Part-paid","Unpaid")))</f>
        <v/>
      </c>
      <c r="V9" s="3" t="inlineStr">
        <is>
          <t>Returning guest</t>
        </is>
      </c>
    </row>
    <row r="10">
      <c r="A10" s="2" t="inlineStr">
        <is>
          <t>BKG-2026-009</t>
        </is>
      </c>
      <c r="B10" s="3" t="inlineStr">
        <is>
          <t>Cooper Davis</t>
        </is>
      </c>
      <c r="C10" s="4" t="inlineStr">
        <is>
          <t>0428 401 765</t>
        </is>
      </c>
      <c r="D10" s="3" t="inlineStr">
        <is>
          <t>cooper.davis@example.com</t>
        </is>
      </c>
      <c r="E10" s="3" t="inlineStr">
        <is>
          <t>Hobart</t>
        </is>
      </c>
      <c r="F10" s="38" t="n">
        <v>46099</v>
      </c>
      <c r="G10" s="38" t="n">
        <v>46103</v>
      </c>
      <c r="H10" s="6">
        <f>IF($A10="","",IF(OR($F10="",$G10=""),"",$G10-$F10))</f>
        <v/>
      </c>
      <c r="I10" s="2" t="inlineStr">
        <is>
          <t>P09</t>
        </is>
      </c>
      <c r="J10" s="2" t="inlineStr">
        <is>
          <t>Powered Site</t>
        </is>
      </c>
      <c r="K10" s="7" t="n">
        <v>3</v>
      </c>
      <c r="L10" s="39">
        <f>IF($A10="","",IFERROR(VLOOKUP($J10,'Lists &amp; Instructions'!$A$2:$B$5,2,FALSE),""))</f>
        <v/>
      </c>
      <c r="M10" s="39">
        <f>IF($A10="","",IF($H10&gt;0,$H10*$L10,0))</f>
        <v/>
      </c>
      <c r="N10" s="40" t="n">
        <v>25</v>
      </c>
      <c r="O10" s="39">
        <f>IF($A10="","",IFERROR($M10+$N10,0))</f>
        <v/>
      </c>
      <c r="P10" s="39">
        <f>IF($A10="","",$O10*10%)</f>
        <v/>
      </c>
      <c r="Q10" s="39">
        <f>IF($A10="","",$O10+$P10)</f>
        <v/>
      </c>
      <c r="R10" s="40" t="n">
        <v>0</v>
      </c>
      <c r="S10" s="39">
        <f>IF($A10="","",IFERROR($Q10-$R10,0))</f>
        <v/>
      </c>
      <c r="T10" s="2" t="inlineStr">
        <is>
          <t>Confirmed</t>
        </is>
      </c>
      <c r="U10" s="10">
        <f>IF($A10="","",IF($S10&lt;=0,"Paid",IF($R10&gt;0,"Part-paid","Unpaid")))</f>
        <v/>
      </c>
      <c r="V10" s="3" t="inlineStr">
        <is>
          <t>Pet-friendly site requested</t>
        </is>
      </c>
    </row>
    <row r="11">
      <c r="A11" s="2" t="n"/>
      <c r="B11" s="3" t="n"/>
      <c r="C11" s="4" t="n"/>
      <c r="D11" s="3" t="n"/>
      <c r="E11" s="3" t="n"/>
      <c r="F11" s="38" t="n"/>
      <c r="G11" s="38" t="n"/>
      <c r="H11" s="11">
        <f>IF($A11="","",IF(OR($F11="",$G11=""),"",$G11-$F11))</f>
        <v/>
      </c>
      <c r="I11" s="2" t="n"/>
      <c r="J11" s="2" t="n"/>
      <c r="K11" s="7" t="n"/>
      <c r="L11" s="41">
        <f>IF($A11="","",IFERROR(VLOOKUP($J11,'Lists &amp; Instructions'!$A$2:$B$5,2,FALSE),""))</f>
        <v/>
      </c>
      <c r="M11" s="41">
        <f>IF($A11="","",IF($H11&gt;0,$H11*$L11,0))</f>
        <v/>
      </c>
      <c r="N11" s="40" t="n"/>
      <c r="O11" s="41">
        <f>IF($A11="","",IFERROR($M11+$N11,0))</f>
        <v/>
      </c>
      <c r="P11" s="41">
        <f>IF($A11="","",$O11*10%)</f>
        <v/>
      </c>
      <c r="Q11" s="41">
        <f>IF($A11="","",$O11+$P11)</f>
        <v/>
      </c>
      <c r="R11" s="40" t="n"/>
      <c r="S11" s="41">
        <f>IF($A11="","",IFERROR($Q11-$R11,0))</f>
        <v/>
      </c>
      <c r="T11" s="2" t="n"/>
      <c r="U11" s="13">
        <f>IF($A11="","",IF($S11&lt;=0,"Paid",IF($R11&gt;0,"Part-paid","Unpaid")))</f>
        <v/>
      </c>
      <c r="V11" s="3" t="n"/>
    </row>
    <row r="12">
      <c r="A12" s="2" t="n"/>
      <c r="B12" s="3" t="n"/>
      <c r="C12" s="4" t="n"/>
      <c r="D12" s="3" t="n"/>
      <c r="E12" s="3" t="n"/>
      <c r="F12" s="38" t="n"/>
      <c r="G12" s="38" t="n"/>
      <c r="H12" s="6">
        <f>IF($A12="","",IF(OR($F12="",$G12=""),"",$G12-$F12))</f>
        <v/>
      </c>
      <c r="I12" s="2" t="n"/>
      <c r="J12" s="2" t="n"/>
      <c r="K12" s="7" t="n"/>
      <c r="L12" s="39">
        <f>IF($A12="","",IFERROR(VLOOKUP($J12,'Lists &amp; Instructions'!$A$2:$B$5,2,FALSE),""))</f>
        <v/>
      </c>
      <c r="M12" s="39">
        <f>IF($A12="","",IF($H12&gt;0,$H12*$L12,0))</f>
        <v/>
      </c>
      <c r="N12" s="40" t="n"/>
      <c r="O12" s="39">
        <f>IF($A12="","",IFERROR($M12+$N12,0))</f>
        <v/>
      </c>
      <c r="P12" s="39">
        <f>IF($A12="","",$O12*10%)</f>
        <v/>
      </c>
      <c r="Q12" s="39">
        <f>IF($A12="","",$O12+$P12)</f>
        <v/>
      </c>
      <c r="R12" s="40" t="n"/>
      <c r="S12" s="39">
        <f>IF($A12="","",IFERROR($Q12-$R12,0))</f>
        <v/>
      </c>
      <c r="T12" s="2" t="n"/>
      <c r="U12" s="10">
        <f>IF($A12="","",IF($S12&lt;=0,"Paid",IF($R12&gt;0,"Part-paid","Unpaid")))</f>
        <v/>
      </c>
      <c r="V12" s="3" t="n"/>
    </row>
    <row r="13">
      <c r="A13" s="2" t="n"/>
      <c r="B13" s="3" t="n"/>
      <c r="C13" s="4" t="n"/>
      <c r="D13" s="3" t="n"/>
      <c r="E13" s="3" t="n"/>
      <c r="F13" s="38" t="n"/>
      <c r="G13" s="38" t="n"/>
      <c r="H13" s="11">
        <f>IF($A13="","",IF(OR($F13="",$G13=""),"",$G13-$F13))</f>
        <v/>
      </c>
      <c r="I13" s="2" t="n"/>
      <c r="J13" s="2" t="n"/>
      <c r="K13" s="7" t="n"/>
      <c r="L13" s="41">
        <f>IF($A13="","",IFERROR(VLOOKUP($J13,'Lists &amp; Instructions'!$A$2:$B$5,2,FALSE),""))</f>
        <v/>
      </c>
      <c r="M13" s="41">
        <f>IF($A13="","",IF($H13&gt;0,$H13*$L13,0))</f>
        <v/>
      </c>
      <c r="N13" s="40" t="n"/>
      <c r="O13" s="41">
        <f>IF($A13="","",IFERROR($M13+$N13,0))</f>
        <v/>
      </c>
      <c r="P13" s="41">
        <f>IF($A13="","",$O13*10%)</f>
        <v/>
      </c>
      <c r="Q13" s="41">
        <f>IF($A13="","",$O13+$P13)</f>
        <v/>
      </c>
      <c r="R13" s="40" t="n"/>
      <c r="S13" s="41">
        <f>IF($A13="","",IFERROR($Q13-$R13,0))</f>
        <v/>
      </c>
      <c r="T13" s="2" t="n"/>
      <c r="U13" s="13">
        <f>IF($A13="","",IF($S13&lt;=0,"Paid",IF($R13&gt;0,"Part-paid","Unpaid")))</f>
        <v/>
      </c>
      <c r="V13" s="3" t="n"/>
    </row>
    <row r="14">
      <c r="A14" s="2" t="n"/>
      <c r="B14" s="3" t="n"/>
      <c r="C14" s="4" t="n"/>
      <c r="D14" s="3" t="n"/>
      <c r="E14" s="3" t="n"/>
      <c r="F14" s="38" t="n"/>
      <c r="G14" s="38" t="n"/>
      <c r="H14" s="6">
        <f>IF($A14="","",IF(OR($F14="",$G14=""),"",$G14-$F14))</f>
        <v/>
      </c>
      <c r="I14" s="2" t="n"/>
      <c r="J14" s="2" t="n"/>
      <c r="K14" s="7" t="n"/>
      <c r="L14" s="39">
        <f>IF($A14="","",IFERROR(VLOOKUP($J14,'Lists &amp; Instructions'!$A$2:$B$5,2,FALSE),""))</f>
        <v/>
      </c>
      <c r="M14" s="39">
        <f>IF($A14="","",IF($H14&gt;0,$H14*$L14,0))</f>
        <v/>
      </c>
      <c r="N14" s="40" t="n"/>
      <c r="O14" s="39">
        <f>IF($A14="","",IFERROR($M14+$N14,0))</f>
        <v/>
      </c>
      <c r="P14" s="39">
        <f>IF($A14="","",$O14*10%)</f>
        <v/>
      </c>
      <c r="Q14" s="39">
        <f>IF($A14="","",$O14+$P14)</f>
        <v/>
      </c>
      <c r="R14" s="40" t="n"/>
      <c r="S14" s="39">
        <f>IF($A14="","",IFERROR($Q14-$R14,0))</f>
        <v/>
      </c>
      <c r="T14" s="2" t="n"/>
      <c r="U14" s="10">
        <f>IF($A14="","",IF($S14&lt;=0,"Paid",IF($R14&gt;0,"Part-paid","Unpaid")))</f>
        <v/>
      </c>
      <c r="V14" s="3" t="n"/>
    </row>
    <row r="15">
      <c r="A15" s="2" t="n"/>
      <c r="B15" s="3" t="n"/>
      <c r="C15" s="4" t="n"/>
      <c r="D15" s="3" t="n"/>
      <c r="E15" s="3" t="n"/>
      <c r="F15" s="38" t="n"/>
      <c r="G15" s="38" t="n"/>
      <c r="H15" s="11">
        <f>IF($A15="","",IF(OR($F15="",$G15=""),"",$G15-$F15))</f>
        <v/>
      </c>
      <c r="I15" s="2" t="n"/>
      <c r="J15" s="2" t="n"/>
      <c r="K15" s="7" t="n"/>
      <c r="L15" s="41">
        <f>IF($A15="","",IFERROR(VLOOKUP($J15,'Lists &amp; Instructions'!$A$2:$B$5,2,FALSE),""))</f>
        <v/>
      </c>
      <c r="M15" s="41">
        <f>IF($A15="","",IF($H15&gt;0,$H15*$L15,0))</f>
        <v/>
      </c>
      <c r="N15" s="40" t="n"/>
      <c r="O15" s="41">
        <f>IF($A15="","",IFERROR($M15+$N15,0))</f>
        <v/>
      </c>
      <c r="P15" s="41">
        <f>IF($A15="","",$O15*10%)</f>
        <v/>
      </c>
      <c r="Q15" s="41">
        <f>IF($A15="","",$O15+$P15)</f>
        <v/>
      </c>
      <c r="R15" s="40" t="n"/>
      <c r="S15" s="41">
        <f>IF($A15="","",IFERROR($Q15-$R15,0))</f>
        <v/>
      </c>
      <c r="T15" s="2" t="n"/>
      <c r="U15" s="13">
        <f>IF($A15="","",IF($S15&lt;=0,"Paid",IF($R15&gt;0,"Part-paid","Unpaid")))</f>
        <v/>
      </c>
      <c r="V15" s="3" t="n"/>
    </row>
    <row r="16">
      <c r="A16" s="2" t="n"/>
      <c r="B16" s="3" t="n"/>
      <c r="C16" s="4" t="n"/>
      <c r="D16" s="3" t="n"/>
      <c r="E16" s="3" t="n"/>
      <c r="F16" s="38" t="n"/>
      <c r="G16" s="38" t="n"/>
      <c r="H16" s="6">
        <f>IF($A16="","",IF(OR($F16="",$G16=""),"",$G16-$F16))</f>
        <v/>
      </c>
      <c r="I16" s="2" t="n"/>
      <c r="J16" s="2" t="n"/>
      <c r="K16" s="7" t="n"/>
      <c r="L16" s="39">
        <f>IF($A16="","",IFERROR(VLOOKUP($J16,'Lists &amp; Instructions'!$A$2:$B$5,2,FALSE),""))</f>
        <v/>
      </c>
      <c r="M16" s="39">
        <f>IF($A16="","",IF($H16&gt;0,$H16*$L16,0))</f>
        <v/>
      </c>
      <c r="N16" s="40" t="n"/>
      <c r="O16" s="39">
        <f>IF($A16="","",IFERROR($M16+$N16,0))</f>
        <v/>
      </c>
      <c r="P16" s="39">
        <f>IF($A16="","",$O16*10%)</f>
        <v/>
      </c>
      <c r="Q16" s="39">
        <f>IF($A16="","",$O16+$P16)</f>
        <v/>
      </c>
      <c r="R16" s="40" t="n"/>
      <c r="S16" s="39">
        <f>IF($A16="","",IFERROR($Q16-$R16,0))</f>
        <v/>
      </c>
      <c r="T16" s="2" t="n"/>
      <c r="U16" s="10">
        <f>IF($A16="","",IF($S16&lt;=0,"Paid",IF($R16&gt;0,"Part-paid","Unpaid")))</f>
        <v/>
      </c>
      <c r="V16" s="3" t="n"/>
    </row>
    <row r="17">
      <c r="A17" s="2" t="n"/>
      <c r="B17" s="3" t="n"/>
      <c r="C17" s="4" t="n"/>
      <c r="D17" s="3" t="n"/>
      <c r="E17" s="3" t="n"/>
      <c r="F17" s="38" t="n"/>
      <c r="G17" s="38" t="n"/>
      <c r="H17" s="11">
        <f>IF($A17="","",IF(OR($F17="",$G17=""),"",$G17-$F17))</f>
        <v/>
      </c>
      <c r="I17" s="2" t="n"/>
      <c r="J17" s="2" t="n"/>
      <c r="K17" s="7" t="n"/>
      <c r="L17" s="41">
        <f>IF($A17="","",IFERROR(VLOOKUP($J17,'Lists &amp; Instructions'!$A$2:$B$5,2,FALSE),""))</f>
        <v/>
      </c>
      <c r="M17" s="41">
        <f>IF($A17="","",IF($H17&gt;0,$H17*$L17,0))</f>
        <v/>
      </c>
      <c r="N17" s="40" t="n"/>
      <c r="O17" s="41">
        <f>IF($A17="","",IFERROR($M17+$N17,0))</f>
        <v/>
      </c>
      <c r="P17" s="41">
        <f>IF($A17="","",$O17*10%)</f>
        <v/>
      </c>
      <c r="Q17" s="41">
        <f>IF($A17="","",$O17+$P17)</f>
        <v/>
      </c>
      <c r="R17" s="40" t="n"/>
      <c r="S17" s="41">
        <f>IF($A17="","",IFERROR($Q17-$R17,0))</f>
        <v/>
      </c>
      <c r="T17" s="2" t="n"/>
      <c r="U17" s="13">
        <f>IF($A17="","",IF($S17&lt;=0,"Paid",IF($R17&gt;0,"Part-paid","Unpaid")))</f>
        <v/>
      </c>
      <c r="V17" s="3" t="n"/>
    </row>
    <row r="18">
      <c r="A18" s="2" t="n"/>
      <c r="B18" s="3" t="n"/>
      <c r="C18" s="4" t="n"/>
      <c r="D18" s="3" t="n"/>
      <c r="E18" s="3" t="n"/>
      <c r="F18" s="38" t="n"/>
      <c r="G18" s="38" t="n"/>
      <c r="H18" s="6">
        <f>IF($A18="","",IF(OR($F18="",$G18=""),"",$G18-$F18))</f>
        <v/>
      </c>
      <c r="I18" s="2" t="n"/>
      <c r="J18" s="2" t="n"/>
      <c r="K18" s="7" t="n"/>
      <c r="L18" s="39">
        <f>IF($A18="","",IFERROR(VLOOKUP($J18,'Lists &amp; Instructions'!$A$2:$B$5,2,FALSE),""))</f>
        <v/>
      </c>
      <c r="M18" s="39">
        <f>IF($A18="","",IF($H18&gt;0,$H18*$L18,0))</f>
        <v/>
      </c>
      <c r="N18" s="40" t="n"/>
      <c r="O18" s="39">
        <f>IF($A18="","",IFERROR($M18+$N18,0))</f>
        <v/>
      </c>
      <c r="P18" s="39">
        <f>IF($A18="","",$O18*10%)</f>
        <v/>
      </c>
      <c r="Q18" s="39">
        <f>IF($A18="","",$O18+$P18)</f>
        <v/>
      </c>
      <c r="R18" s="40" t="n"/>
      <c r="S18" s="39">
        <f>IF($A18="","",IFERROR($Q18-$R18,0))</f>
        <v/>
      </c>
      <c r="T18" s="2" t="n"/>
      <c r="U18" s="10">
        <f>IF($A18="","",IF($S18&lt;=0,"Paid",IF($R18&gt;0,"Part-paid","Unpaid")))</f>
        <v/>
      </c>
      <c r="V18" s="3" t="n"/>
    </row>
    <row r="19">
      <c r="A19" s="2" t="n"/>
      <c r="B19" s="3" t="n"/>
      <c r="C19" s="4" t="n"/>
      <c r="D19" s="3" t="n"/>
      <c r="E19" s="3" t="n"/>
      <c r="F19" s="38" t="n"/>
      <c r="G19" s="38" t="n"/>
      <c r="H19" s="11">
        <f>IF($A19="","",IF(OR($F19="",$G19=""),"",$G19-$F19))</f>
        <v/>
      </c>
      <c r="I19" s="2" t="n"/>
      <c r="J19" s="2" t="n"/>
      <c r="K19" s="7" t="n"/>
      <c r="L19" s="41">
        <f>IF($A19="","",IFERROR(VLOOKUP($J19,'Lists &amp; Instructions'!$A$2:$B$5,2,FALSE),""))</f>
        <v/>
      </c>
      <c r="M19" s="41">
        <f>IF($A19="","",IF($H19&gt;0,$H19*$L19,0))</f>
        <v/>
      </c>
      <c r="N19" s="40" t="n"/>
      <c r="O19" s="41">
        <f>IF($A19="","",IFERROR($M19+$N19,0))</f>
        <v/>
      </c>
      <c r="P19" s="41">
        <f>IF($A19="","",$O19*10%)</f>
        <v/>
      </c>
      <c r="Q19" s="41">
        <f>IF($A19="","",$O19+$P19)</f>
        <v/>
      </c>
      <c r="R19" s="40" t="n"/>
      <c r="S19" s="41">
        <f>IF($A19="","",IFERROR($Q19-$R19,0))</f>
        <v/>
      </c>
      <c r="T19" s="2" t="n"/>
      <c r="U19" s="13">
        <f>IF($A19="","",IF($S19&lt;=0,"Paid",IF($R19&gt;0,"Part-paid","Unpaid")))</f>
        <v/>
      </c>
      <c r="V19" s="3" t="n"/>
    </row>
    <row r="20">
      <c r="A20" s="2" t="n"/>
      <c r="B20" s="3" t="n"/>
      <c r="C20" s="4" t="n"/>
      <c r="D20" s="3" t="n"/>
      <c r="E20" s="3" t="n"/>
      <c r="F20" s="38" t="n"/>
      <c r="G20" s="38" t="n"/>
      <c r="H20" s="6">
        <f>IF($A20="","",IF(OR($F20="",$G20=""),"",$G20-$F20))</f>
        <v/>
      </c>
      <c r="I20" s="2" t="n"/>
      <c r="J20" s="2" t="n"/>
      <c r="K20" s="7" t="n"/>
      <c r="L20" s="39">
        <f>IF($A20="","",IFERROR(VLOOKUP($J20,'Lists &amp; Instructions'!$A$2:$B$5,2,FALSE),""))</f>
        <v/>
      </c>
      <c r="M20" s="39">
        <f>IF($A20="","",IF($H20&gt;0,$H20*$L20,0))</f>
        <v/>
      </c>
      <c r="N20" s="40" t="n"/>
      <c r="O20" s="39">
        <f>IF($A20="","",IFERROR($M20+$N20,0))</f>
        <v/>
      </c>
      <c r="P20" s="39">
        <f>IF($A20="","",$O20*10%)</f>
        <v/>
      </c>
      <c r="Q20" s="39">
        <f>IF($A20="","",$O20+$P20)</f>
        <v/>
      </c>
      <c r="R20" s="40" t="n"/>
      <c r="S20" s="39">
        <f>IF($A20="","",IFERROR($Q20-$R20,0))</f>
        <v/>
      </c>
      <c r="T20" s="2" t="n"/>
      <c r="U20" s="10">
        <f>IF($A20="","",IF($S20&lt;=0,"Paid",IF($R20&gt;0,"Part-paid","Unpaid")))</f>
        <v/>
      </c>
      <c r="V20" s="3" t="n"/>
    </row>
    <row r="21">
      <c r="A21" s="2" t="n"/>
      <c r="B21" s="3" t="n"/>
      <c r="C21" s="4" t="n"/>
      <c r="D21" s="3" t="n"/>
      <c r="E21" s="3" t="n"/>
      <c r="F21" s="38" t="n"/>
      <c r="G21" s="38" t="n"/>
      <c r="H21" s="11">
        <f>IF($A21="","",IF(OR($F21="",$G21=""),"",$G21-$F21))</f>
        <v/>
      </c>
      <c r="I21" s="2" t="n"/>
      <c r="J21" s="2" t="n"/>
      <c r="K21" s="7" t="n"/>
      <c r="L21" s="41">
        <f>IF($A21="","",IFERROR(VLOOKUP($J21,'Lists &amp; Instructions'!$A$2:$B$5,2,FALSE),""))</f>
        <v/>
      </c>
      <c r="M21" s="41">
        <f>IF($A21="","",IF($H21&gt;0,$H21*$L21,0))</f>
        <v/>
      </c>
      <c r="N21" s="40" t="n"/>
      <c r="O21" s="41">
        <f>IF($A21="","",IFERROR($M21+$N21,0))</f>
        <v/>
      </c>
      <c r="P21" s="41">
        <f>IF($A21="","",$O21*10%)</f>
        <v/>
      </c>
      <c r="Q21" s="41">
        <f>IF($A21="","",$O21+$P21)</f>
        <v/>
      </c>
      <c r="R21" s="40" t="n"/>
      <c r="S21" s="41">
        <f>IF($A21="","",IFERROR($Q21-$R21,0))</f>
        <v/>
      </c>
      <c r="T21" s="2" t="n"/>
      <c r="U21" s="13">
        <f>IF($A21="","",IF($S21&lt;=0,"Paid",IF($R21&gt;0,"Part-paid","Unpaid")))</f>
        <v/>
      </c>
      <c r="V21" s="3" t="n"/>
    </row>
    <row r="22">
      <c r="A22" s="2" t="n"/>
      <c r="B22" s="3" t="n"/>
      <c r="C22" s="4" t="n"/>
      <c r="D22" s="3" t="n"/>
      <c r="E22" s="3" t="n"/>
      <c r="F22" s="38" t="n"/>
      <c r="G22" s="38" t="n"/>
      <c r="H22" s="6">
        <f>IF($A22="","",IF(OR($F22="",$G22=""),"",$G22-$F22))</f>
        <v/>
      </c>
      <c r="I22" s="2" t="n"/>
      <c r="J22" s="2" t="n"/>
      <c r="K22" s="7" t="n"/>
      <c r="L22" s="39">
        <f>IF($A22="","",IFERROR(VLOOKUP($J22,'Lists &amp; Instructions'!$A$2:$B$5,2,FALSE),""))</f>
        <v/>
      </c>
      <c r="M22" s="39">
        <f>IF($A22="","",IF($H22&gt;0,$H22*$L22,0))</f>
        <v/>
      </c>
      <c r="N22" s="40" t="n"/>
      <c r="O22" s="39">
        <f>IF($A22="","",IFERROR($M22+$N22,0))</f>
        <v/>
      </c>
      <c r="P22" s="39">
        <f>IF($A22="","",$O22*10%)</f>
        <v/>
      </c>
      <c r="Q22" s="39">
        <f>IF($A22="","",$O22+$P22)</f>
        <v/>
      </c>
      <c r="R22" s="40" t="n"/>
      <c r="S22" s="39">
        <f>IF($A22="","",IFERROR($Q22-$R22,0))</f>
        <v/>
      </c>
      <c r="T22" s="2" t="n"/>
      <c r="U22" s="10">
        <f>IF($A22="","",IF($S22&lt;=0,"Paid",IF($R22&gt;0,"Part-paid","Unpaid")))</f>
        <v/>
      </c>
      <c r="V22" s="3" t="n"/>
    </row>
    <row r="23">
      <c r="A23" s="2" t="n"/>
      <c r="B23" s="3" t="n"/>
      <c r="C23" s="4" t="n"/>
      <c r="D23" s="3" t="n"/>
      <c r="E23" s="3" t="n"/>
      <c r="F23" s="38" t="n"/>
      <c r="G23" s="38" t="n"/>
      <c r="H23" s="11">
        <f>IF($A23="","",IF(OR($F23="",$G23=""),"",$G23-$F23))</f>
        <v/>
      </c>
      <c r="I23" s="2" t="n"/>
      <c r="J23" s="2" t="n"/>
      <c r="K23" s="7" t="n"/>
      <c r="L23" s="41">
        <f>IF($A23="","",IFERROR(VLOOKUP($J23,'Lists &amp; Instructions'!$A$2:$B$5,2,FALSE),""))</f>
        <v/>
      </c>
      <c r="M23" s="41">
        <f>IF($A23="","",IF($H23&gt;0,$H23*$L23,0))</f>
        <v/>
      </c>
      <c r="N23" s="40" t="n"/>
      <c r="O23" s="41">
        <f>IF($A23="","",IFERROR($M23+$N23,0))</f>
        <v/>
      </c>
      <c r="P23" s="41">
        <f>IF($A23="","",$O23*10%)</f>
        <v/>
      </c>
      <c r="Q23" s="41">
        <f>IF($A23="","",$O23+$P23)</f>
        <v/>
      </c>
      <c r="R23" s="40" t="n"/>
      <c r="S23" s="41">
        <f>IF($A23="","",IFERROR($Q23-$R23,0))</f>
        <v/>
      </c>
      <c r="T23" s="2" t="n"/>
      <c r="U23" s="13">
        <f>IF($A23="","",IF($S23&lt;=0,"Paid",IF($R23&gt;0,"Part-paid","Unpaid")))</f>
        <v/>
      </c>
      <c r="V23" s="3" t="n"/>
    </row>
    <row r="24">
      <c r="A24" s="2" t="n"/>
      <c r="B24" s="3" t="n"/>
      <c r="C24" s="4" t="n"/>
      <c r="D24" s="3" t="n"/>
      <c r="E24" s="3" t="n"/>
      <c r="F24" s="38" t="n"/>
      <c r="G24" s="38" t="n"/>
      <c r="H24" s="6">
        <f>IF($A24="","",IF(OR($F24="",$G24=""),"",$G24-$F24))</f>
        <v/>
      </c>
      <c r="I24" s="2" t="n"/>
      <c r="J24" s="2" t="n"/>
      <c r="K24" s="7" t="n"/>
      <c r="L24" s="39">
        <f>IF($A24="","",IFERROR(VLOOKUP($J24,'Lists &amp; Instructions'!$A$2:$B$5,2,FALSE),""))</f>
        <v/>
      </c>
      <c r="M24" s="39">
        <f>IF($A24="","",IF($H24&gt;0,$H24*$L24,0))</f>
        <v/>
      </c>
      <c r="N24" s="40" t="n"/>
      <c r="O24" s="39">
        <f>IF($A24="","",IFERROR($M24+$N24,0))</f>
        <v/>
      </c>
      <c r="P24" s="39">
        <f>IF($A24="","",$O24*10%)</f>
        <v/>
      </c>
      <c r="Q24" s="39">
        <f>IF($A24="","",$O24+$P24)</f>
        <v/>
      </c>
      <c r="R24" s="40" t="n"/>
      <c r="S24" s="39">
        <f>IF($A24="","",IFERROR($Q24-$R24,0))</f>
        <v/>
      </c>
      <c r="T24" s="2" t="n"/>
      <c r="U24" s="10">
        <f>IF($A24="","",IF($S24&lt;=0,"Paid",IF($R24&gt;0,"Part-paid","Unpaid")))</f>
        <v/>
      </c>
      <c r="V24" s="3" t="n"/>
    </row>
    <row r="25">
      <c r="A25" s="2" t="n"/>
      <c r="B25" s="3" t="n"/>
      <c r="C25" s="4" t="n"/>
      <c r="D25" s="3" t="n"/>
      <c r="E25" s="3" t="n"/>
      <c r="F25" s="38" t="n"/>
      <c r="G25" s="38" t="n"/>
      <c r="H25" s="11">
        <f>IF($A25="","",IF(OR($F25="",$G25=""),"",$G25-$F25))</f>
        <v/>
      </c>
      <c r="I25" s="2" t="n"/>
      <c r="J25" s="2" t="n"/>
      <c r="K25" s="7" t="n"/>
      <c r="L25" s="41">
        <f>IF($A25="","",IFERROR(VLOOKUP($J25,'Lists &amp; Instructions'!$A$2:$B$5,2,FALSE),""))</f>
        <v/>
      </c>
      <c r="M25" s="41">
        <f>IF($A25="","",IF($H25&gt;0,$H25*$L25,0))</f>
        <v/>
      </c>
      <c r="N25" s="40" t="n"/>
      <c r="O25" s="41">
        <f>IF($A25="","",IFERROR($M25+$N25,0))</f>
        <v/>
      </c>
      <c r="P25" s="41">
        <f>IF($A25="","",$O25*10%)</f>
        <v/>
      </c>
      <c r="Q25" s="41">
        <f>IF($A25="","",$O25+$P25)</f>
        <v/>
      </c>
      <c r="R25" s="40" t="n"/>
      <c r="S25" s="41">
        <f>IF($A25="","",IFERROR($Q25-$R25,0))</f>
        <v/>
      </c>
      <c r="T25" s="2" t="n"/>
      <c r="U25" s="13">
        <f>IF($A25="","",IF($S25&lt;=0,"Paid",IF($R25&gt;0,"Part-paid","Unpaid")))</f>
        <v/>
      </c>
      <c r="V25" s="3" t="n"/>
    </row>
    <row r="26">
      <c r="A26" s="2" t="n"/>
      <c r="B26" s="3" t="n"/>
      <c r="C26" s="4" t="n"/>
      <c r="D26" s="3" t="n"/>
      <c r="E26" s="3" t="n"/>
      <c r="F26" s="38" t="n"/>
      <c r="G26" s="38" t="n"/>
      <c r="H26" s="6">
        <f>IF($A26="","",IF(OR($F26="",$G26=""),"",$G26-$F26))</f>
        <v/>
      </c>
      <c r="I26" s="2" t="n"/>
      <c r="J26" s="2" t="n"/>
      <c r="K26" s="7" t="n"/>
      <c r="L26" s="39">
        <f>IF($A26="","",IFERROR(VLOOKUP($J26,'Lists &amp; Instructions'!$A$2:$B$5,2,FALSE),""))</f>
        <v/>
      </c>
      <c r="M26" s="39">
        <f>IF($A26="","",IF($H26&gt;0,$H26*$L26,0))</f>
        <v/>
      </c>
      <c r="N26" s="40" t="n"/>
      <c r="O26" s="39">
        <f>IF($A26="","",IFERROR($M26+$N26,0))</f>
        <v/>
      </c>
      <c r="P26" s="39">
        <f>IF($A26="","",$O26*10%)</f>
        <v/>
      </c>
      <c r="Q26" s="39">
        <f>IF($A26="","",$O26+$P26)</f>
        <v/>
      </c>
      <c r="R26" s="40" t="n"/>
      <c r="S26" s="39">
        <f>IF($A26="","",IFERROR($Q26-$R26,0))</f>
        <v/>
      </c>
      <c r="T26" s="2" t="n"/>
      <c r="U26" s="10">
        <f>IF($A26="","",IF($S26&lt;=0,"Paid",IF($R26&gt;0,"Part-paid","Unpaid")))</f>
        <v/>
      </c>
      <c r="V26" s="3" t="n"/>
    </row>
    <row r="27">
      <c r="A27" s="2" t="n"/>
      <c r="B27" s="3" t="n"/>
      <c r="C27" s="4" t="n"/>
      <c r="D27" s="3" t="n"/>
      <c r="E27" s="3" t="n"/>
      <c r="F27" s="38" t="n"/>
      <c r="G27" s="38" t="n"/>
      <c r="H27" s="11">
        <f>IF($A27="","",IF(OR($F27="",$G27=""),"",$G27-$F27))</f>
        <v/>
      </c>
      <c r="I27" s="2" t="n"/>
      <c r="J27" s="2" t="n"/>
      <c r="K27" s="7" t="n"/>
      <c r="L27" s="41">
        <f>IF($A27="","",IFERROR(VLOOKUP($J27,'Lists &amp; Instructions'!$A$2:$B$5,2,FALSE),""))</f>
        <v/>
      </c>
      <c r="M27" s="41">
        <f>IF($A27="","",IF($H27&gt;0,$H27*$L27,0))</f>
        <v/>
      </c>
      <c r="N27" s="40" t="n"/>
      <c r="O27" s="41">
        <f>IF($A27="","",IFERROR($M27+$N27,0))</f>
        <v/>
      </c>
      <c r="P27" s="41">
        <f>IF($A27="","",$O27*10%)</f>
        <v/>
      </c>
      <c r="Q27" s="41">
        <f>IF($A27="","",$O27+$P27)</f>
        <v/>
      </c>
      <c r="R27" s="40" t="n"/>
      <c r="S27" s="41">
        <f>IF($A27="","",IFERROR($Q27-$R27,0))</f>
        <v/>
      </c>
      <c r="T27" s="2" t="n"/>
      <c r="U27" s="13">
        <f>IF($A27="","",IF($S27&lt;=0,"Paid",IF($R27&gt;0,"Part-paid","Unpaid")))</f>
        <v/>
      </c>
      <c r="V27" s="3" t="n"/>
    </row>
    <row r="28">
      <c r="A28" s="2" t="n"/>
      <c r="B28" s="3" t="n"/>
      <c r="C28" s="4" t="n"/>
      <c r="D28" s="3" t="n"/>
      <c r="E28" s="3" t="n"/>
      <c r="F28" s="38" t="n"/>
      <c r="G28" s="38" t="n"/>
      <c r="H28" s="6">
        <f>IF($A28="","",IF(OR($F28="",$G28=""),"",$G28-$F28))</f>
        <v/>
      </c>
      <c r="I28" s="2" t="n"/>
      <c r="J28" s="2" t="n"/>
      <c r="K28" s="7" t="n"/>
      <c r="L28" s="39">
        <f>IF($A28="","",IFERROR(VLOOKUP($J28,'Lists &amp; Instructions'!$A$2:$B$5,2,FALSE),""))</f>
        <v/>
      </c>
      <c r="M28" s="39">
        <f>IF($A28="","",IF($H28&gt;0,$H28*$L28,0))</f>
        <v/>
      </c>
      <c r="N28" s="40" t="n"/>
      <c r="O28" s="39">
        <f>IF($A28="","",IFERROR($M28+$N28,0))</f>
        <v/>
      </c>
      <c r="P28" s="39">
        <f>IF($A28="","",$O28*10%)</f>
        <v/>
      </c>
      <c r="Q28" s="39">
        <f>IF($A28="","",$O28+$P28)</f>
        <v/>
      </c>
      <c r="R28" s="40" t="n"/>
      <c r="S28" s="39">
        <f>IF($A28="","",IFERROR($Q28-$R28,0))</f>
        <v/>
      </c>
      <c r="T28" s="2" t="n"/>
      <c r="U28" s="10">
        <f>IF($A28="","",IF($S28&lt;=0,"Paid",IF($R28&gt;0,"Part-paid","Unpaid")))</f>
        <v/>
      </c>
      <c r="V28" s="3" t="n"/>
    </row>
    <row r="29">
      <c r="A29" s="2" t="n"/>
      <c r="B29" s="3" t="n"/>
      <c r="C29" s="4" t="n"/>
      <c r="D29" s="3" t="n"/>
      <c r="E29" s="3" t="n"/>
      <c r="F29" s="38" t="n"/>
      <c r="G29" s="38" t="n"/>
      <c r="H29" s="11">
        <f>IF($A29="","",IF(OR($F29="",$G29=""),"",$G29-$F29))</f>
        <v/>
      </c>
      <c r="I29" s="2" t="n"/>
      <c r="J29" s="2" t="n"/>
      <c r="K29" s="7" t="n"/>
      <c r="L29" s="41">
        <f>IF($A29="","",IFERROR(VLOOKUP($J29,'Lists &amp; Instructions'!$A$2:$B$5,2,FALSE),""))</f>
        <v/>
      </c>
      <c r="M29" s="41">
        <f>IF($A29="","",IF($H29&gt;0,$H29*$L29,0))</f>
        <v/>
      </c>
      <c r="N29" s="40" t="n"/>
      <c r="O29" s="41">
        <f>IF($A29="","",IFERROR($M29+$N29,0))</f>
        <v/>
      </c>
      <c r="P29" s="41">
        <f>IF($A29="","",$O29*10%)</f>
        <v/>
      </c>
      <c r="Q29" s="41">
        <f>IF($A29="","",$O29+$P29)</f>
        <v/>
      </c>
      <c r="R29" s="40" t="n"/>
      <c r="S29" s="41">
        <f>IF($A29="","",IFERROR($Q29-$R29,0))</f>
        <v/>
      </c>
      <c r="T29" s="2" t="n"/>
      <c r="U29" s="13">
        <f>IF($A29="","",IF($S29&lt;=0,"Paid",IF($R29&gt;0,"Part-paid","Unpaid")))</f>
        <v/>
      </c>
      <c r="V29" s="3" t="n"/>
    </row>
    <row r="30">
      <c r="A30" s="2" t="n"/>
      <c r="B30" s="3" t="n"/>
      <c r="C30" s="4" t="n"/>
      <c r="D30" s="3" t="n"/>
      <c r="E30" s="3" t="n"/>
      <c r="F30" s="38" t="n"/>
      <c r="G30" s="38" t="n"/>
      <c r="H30" s="6">
        <f>IF($A30="","",IF(OR($F30="",$G30=""),"",$G30-$F30))</f>
        <v/>
      </c>
      <c r="I30" s="2" t="n"/>
      <c r="J30" s="2" t="n"/>
      <c r="K30" s="7" t="n"/>
      <c r="L30" s="39">
        <f>IF($A30="","",IFERROR(VLOOKUP($J30,'Lists &amp; Instructions'!$A$2:$B$5,2,FALSE),""))</f>
        <v/>
      </c>
      <c r="M30" s="39">
        <f>IF($A30="","",IF($H30&gt;0,$H30*$L30,0))</f>
        <v/>
      </c>
      <c r="N30" s="40" t="n"/>
      <c r="O30" s="39">
        <f>IF($A30="","",IFERROR($M30+$N30,0))</f>
        <v/>
      </c>
      <c r="P30" s="39">
        <f>IF($A30="","",$O30*10%)</f>
        <v/>
      </c>
      <c r="Q30" s="39">
        <f>IF($A30="","",$O30+$P30)</f>
        <v/>
      </c>
      <c r="R30" s="40" t="n"/>
      <c r="S30" s="39">
        <f>IF($A30="","",IFERROR($Q30-$R30,0))</f>
        <v/>
      </c>
      <c r="T30" s="2" t="n"/>
      <c r="U30" s="10">
        <f>IF($A30="","",IF($S30&lt;=0,"Paid",IF($R30&gt;0,"Part-paid","Unpaid")))</f>
        <v/>
      </c>
      <c r="V30" s="3" t="n"/>
    </row>
    <row r="31">
      <c r="A31" s="2" t="n"/>
      <c r="B31" s="3" t="n"/>
      <c r="C31" s="4" t="n"/>
      <c r="D31" s="3" t="n"/>
      <c r="E31" s="3" t="n"/>
      <c r="F31" s="38" t="n"/>
      <c r="G31" s="38" t="n"/>
      <c r="H31" s="11">
        <f>IF($A31="","",IF(OR($F31="",$G31=""),"",$G31-$F31))</f>
        <v/>
      </c>
      <c r="I31" s="2" t="n"/>
      <c r="J31" s="2" t="n"/>
      <c r="K31" s="7" t="n"/>
      <c r="L31" s="41">
        <f>IF($A31="","",IFERROR(VLOOKUP($J31,'Lists &amp; Instructions'!$A$2:$B$5,2,FALSE),""))</f>
        <v/>
      </c>
      <c r="M31" s="41">
        <f>IF($A31="","",IF($H31&gt;0,$H31*$L31,0))</f>
        <v/>
      </c>
      <c r="N31" s="40" t="n"/>
      <c r="O31" s="41">
        <f>IF($A31="","",IFERROR($M31+$N31,0))</f>
        <v/>
      </c>
      <c r="P31" s="41">
        <f>IF($A31="","",$O31*10%)</f>
        <v/>
      </c>
      <c r="Q31" s="41">
        <f>IF($A31="","",$O31+$P31)</f>
        <v/>
      </c>
      <c r="R31" s="40" t="n"/>
      <c r="S31" s="41">
        <f>IF($A31="","",IFERROR($Q31-$R31,0))</f>
        <v/>
      </c>
      <c r="T31" s="2" t="n"/>
      <c r="U31" s="13">
        <f>IF($A31="","",IF($S31&lt;=0,"Paid",IF($R31&gt;0,"Part-paid","Unpaid")))</f>
        <v/>
      </c>
      <c r="V31" s="3" t="n"/>
    </row>
    <row r="32">
      <c r="A32" s="2" t="n"/>
      <c r="B32" s="3" t="n"/>
      <c r="C32" s="4" t="n"/>
      <c r="D32" s="3" t="n"/>
      <c r="E32" s="3" t="n"/>
      <c r="F32" s="38" t="n"/>
      <c r="G32" s="38" t="n"/>
      <c r="H32" s="6">
        <f>IF($A32="","",IF(OR($F32="",$G32=""),"",$G32-$F32))</f>
        <v/>
      </c>
      <c r="I32" s="2" t="n"/>
      <c r="J32" s="2" t="n"/>
      <c r="K32" s="7" t="n"/>
      <c r="L32" s="39">
        <f>IF($A32="","",IFERROR(VLOOKUP($J32,'Lists &amp; Instructions'!$A$2:$B$5,2,FALSE),""))</f>
        <v/>
      </c>
      <c r="M32" s="39">
        <f>IF($A32="","",IF($H32&gt;0,$H32*$L32,0))</f>
        <v/>
      </c>
      <c r="N32" s="40" t="n"/>
      <c r="O32" s="39">
        <f>IF($A32="","",IFERROR($M32+$N32,0))</f>
        <v/>
      </c>
      <c r="P32" s="39">
        <f>IF($A32="","",$O32*10%)</f>
        <v/>
      </c>
      <c r="Q32" s="39">
        <f>IF($A32="","",$O32+$P32)</f>
        <v/>
      </c>
      <c r="R32" s="40" t="n"/>
      <c r="S32" s="39">
        <f>IF($A32="","",IFERROR($Q32-$R32,0))</f>
        <v/>
      </c>
      <c r="T32" s="2" t="n"/>
      <c r="U32" s="10">
        <f>IF($A32="","",IF($S32&lt;=0,"Paid",IF($R32&gt;0,"Part-paid","Unpaid")))</f>
        <v/>
      </c>
      <c r="V32" s="3" t="n"/>
    </row>
    <row r="33">
      <c r="A33" s="2" t="n"/>
      <c r="B33" s="3" t="n"/>
      <c r="C33" s="4" t="n"/>
      <c r="D33" s="3" t="n"/>
      <c r="E33" s="3" t="n"/>
      <c r="F33" s="38" t="n"/>
      <c r="G33" s="38" t="n"/>
      <c r="H33" s="11">
        <f>IF($A33="","",IF(OR($F33="",$G33=""),"",$G33-$F33))</f>
        <v/>
      </c>
      <c r="I33" s="2" t="n"/>
      <c r="J33" s="2" t="n"/>
      <c r="K33" s="7" t="n"/>
      <c r="L33" s="41">
        <f>IF($A33="","",IFERROR(VLOOKUP($J33,'Lists &amp; Instructions'!$A$2:$B$5,2,FALSE),""))</f>
        <v/>
      </c>
      <c r="M33" s="41">
        <f>IF($A33="","",IF($H33&gt;0,$H33*$L33,0))</f>
        <v/>
      </c>
      <c r="N33" s="40" t="n"/>
      <c r="O33" s="41">
        <f>IF($A33="","",IFERROR($M33+$N33,0))</f>
        <v/>
      </c>
      <c r="P33" s="41">
        <f>IF($A33="","",$O33*10%)</f>
        <v/>
      </c>
      <c r="Q33" s="41">
        <f>IF($A33="","",$O33+$P33)</f>
        <v/>
      </c>
      <c r="R33" s="40" t="n"/>
      <c r="S33" s="41">
        <f>IF($A33="","",IFERROR($Q33-$R33,0))</f>
        <v/>
      </c>
      <c r="T33" s="2" t="n"/>
      <c r="U33" s="13">
        <f>IF($A33="","",IF($S33&lt;=0,"Paid",IF($R33&gt;0,"Part-paid","Unpaid")))</f>
        <v/>
      </c>
      <c r="V33" s="3" t="n"/>
    </row>
    <row r="34">
      <c r="A34" s="2" t="n"/>
      <c r="B34" s="3" t="n"/>
      <c r="C34" s="4" t="n"/>
      <c r="D34" s="3" t="n"/>
      <c r="E34" s="3" t="n"/>
      <c r="F34" s="38" t="n"/>
      <c r="G34" s="38" t="n"/>
      <c r="H34" s="6">
        <f>IF($A34="","",IF(OR($F34="",$G34=""),"",$G34-$F34))</f>
        <v/>
      </c>
      <c r="I34" s="2" t="n"/>
      <c r="J34" s="2" t="n"/>
      <c r="K34" s="7" t="n"/>
      <c r="L34" s="39">
        <f>IF($A34="","",IFERROR(VLOOKUP($J34,'Lists &amp; Instructions'!$A$2:$B$5,2,FALSE),""))</f>
        <v/>
      </c>
      <c r="M34" s="39">
        <f>IF($A34="","",IF($H34&gt;0,$H34*$L34,0))</f>
        <v/>
      </c>
      <c r="N34" s="40" t="n"/>
      <c r="O34" s="39">
        <f>IF($A34="","",IFERROR($M34+$N34,0))</f>
        <v/>
      </c>
      <c r="P34" s="39">
        <f>IF($A34="","",$O34*10%)</f>
        <v/>
      </c>
      <c r="Q34" s="39">
        <f>IF($A34="","",$O34+$P34)</f>
        <v/>
      </c>
      <c r="R34" s="40" t="n"/>
      <c r="S34" s="39">
        <f>IF($A34="","",IFERROR($Q34-$R34,0))</f>
        <v/>
      </c>
      <c r="T34" s="2" t="n"/>
      <c r="U34" s="10">
        <f>IF($A34="","",IF($S34&lt;=0,"Paid",IF($R34&gt;0,"Part-paid","Unpaid")))</f>
        <v/>
      </c>
      <c r="V34" s="3" t="n"/>
    </row>
    <row r="35">
      <c r="A35" s="2" t="n"/>
      <c r="B35" s="3" t="n"/>
      <c r="C35" s="4" t="n"/>
      <c r="D35" s="3" t="n"/>
      <c r="E35" s="3" t="n"/>
      <c r="F35" s="38" t="n"/>
      <c r="G35" s="38" t="n"/>
      <c r="H35" s="11">
        <f>IF($A35="","",IF(OR($F35="",$G35=""),"",$G35-$F35))</f>
        <v/>
      </c>
      <c r="I35" s="2" t="n"/>
      <c r="J35" s="2" t="n"/>
      <c r="K35" s="7" t="n"/>
      <c r="L35" s="41">
        <f>IF($A35="","",IFERROR(VLOOKUP($J35,'Lists &amp; Instructions'!$A$2:$B$5,2,FALSE),""))</f>
        <v/>
      </c>
      <c r="M35" s="41">
        <f>IF($A35="","",IF($H35&gt;0,$H35*$L35,0))</f>
        <v/>
      </c>
      <c r="N35" s="40" t="n"/>
      <c r="O35" s="41">
        <f>IF($A35="","",IFERROR($M35+$N35,0))</f>
        <v/>
      </c>
      <c r="P35" s="41">
        <f>IF($A35="","",$O35*10%)</f>
        <v/>
      </c>
      <c r="Q35" s="41">
        <f>IF($A35="","",$O35+$P35)</f>
        <v/>
      </c>
      <c r="R35" s="40" t="n"/>
      <c r="S35" s="41">
        <f>IF($A35="","",IFERROR($Q35-$R35,0))</f>
        <v/>
      </c>
      <c r="T35" s="2" t="n"/>
      <c r="U35" s="13">
        <f>IF($A35="","",IF($S35&lt;=0,"Paid",IF($R35&gt;0,"Part-paid","Unpaid")))</f>
        <v/>
      </c>
      <c r="V35" s="3" t="n"/>
    </row>
    <row r="36">
      <c r="A36" s="2" t="n"/>
      <c r="B36" s="3" t="n"/>
      <c r="C36" s="4" t="n"/>
      <c r="D36" s="3" t="n"/>
      <c r="E36" s="3" t="n"/>
      <c r="F36" s="38" t="n"/>
      <c r="G36" s="38" t="n"/>
      <c r="H36" s="6">
        <f>IF($A36="","",IF(OR($F36="",$G36=""),"",$G36-$F36))</f>
        <v/>
      </c>
      <c r="I36" s="2" t="n"/>
      <c r="J36" s="2" t="n"/>
      <c r="K36" s="7" t="n"/>
      <c r="L36" s="39">
        <f>IF($A36="","",IFERROR(VLOOKUP($J36,'Lists &amp; Instructions'!$A$2:$B$5,2,FALSE),""))</f>
        <v/>
      </c>
      <c r="M36" s="39">
        <f>IF($A36="","",IF($H36&gt;0,$H36*$L36,0))</f>
        <v/>
      </c>
      <c r="N36" s="40" t="n"/>
      <c r="O36" s="39">
        <f>IF($A36="","",IFERROR($M36+$N36,0))</f>
        <v/>
      </c>
      <c r="P36" s="39">
        <f>IF($A36="","",$O36*10%)</f>
        <v/>
      </c>
      <c r="Q36" s="39">
        <f>IF($A36="","",$O36+$P36)</f>
        <v/>
      </c>
      <c r="R36" s="40" t="n"/>
      <c r="S36" s="39">
        <f>IF($A36="","",IFERROR($Q36-$R36,0))</f>
        <v/>
      </c>
      <c r="T36" s="2" t="n"/>
      <c r="U36" s="10">
        <f>IF($A36="","",IF($S36&lt;=0,"Paid",IF($R36&gt;0,"Part-paid","Unpaid")))</f>
        <v/>
      </c>
      <c r="V36" s="3" t="n"/>
    </row>
    <row r="37">
      <c r="A37" s="2" t="n"/>
      <c r="B37" s="3" t="n"/>
      <c r="C37" s="4" t="n"/>
      <c r="D37" s="3" t="n"/>
      <c r="E37" s="3" t="n"/>
      <c r="F37" s="38" t="n"/>
      <c r="G37" s="38" t="n"/>
      <c r="H37" s="11">
        <f>IF($A37="","",IF(OR($F37="",$G37=""),"",$G37-$F37))</f>
        <v/>
      </c>
      <c r="I37" s="2" t="n"/>
      <c r="J37" s="2" t="n"/>
      <c r="K37" s="7" t="n"/>
      <c r="L37" s="41">
        <f>IF($A37="","",IFERROR(VLOOKUP($J37,'Lists &amp; Instructions'!$A$2:$B$5,2,FALSE),""))</f>
        <v/>
      </c>
      <c r="M37" s="41">
        <f>IF($A37="","",IF($H37&gt;0,$H37*$L37,0))</f>
        <v/>
      </c>
      <c r="N37" s="40" t="n"/>
      <c r="O37" s="41">
        <f>IF($A37="","",IFERROR($M37+$N37,0))</f>
        <v/>
      </c>
      <c r="P37" s="41">
        <f>IF($A37="","",$O37*10%)</f>
        <v/>
      </c>
      <c r="Q37" s="41">
        <f>IF($A37="","",$O37+$P37)</f>
        <v/>
      </c>
      <c r="R37" s="40" t="n"/>
      <c r="S37" s="41">
        <f>IF($A37="","",IFERROR($Q37-$R37,0))</f>
        <v/>
      </c>
      <c r="T37" s="2" t="n"/>
      <c r="U37" s="13">
        <f>IF($A37="","",IF($S37&lt;=0,"Paid",IF($R37&gt;0,"Part-paid","Unpaid")))</f>
        <v/>
      </c>
      <c r="V37" s="3" t="n"/>
    </row>
    <row r="38">
      <c r="A38" s="2" t="n"/>
      <c r="B38" s="3" t="n"/>
      <c r="C38" s="4" t="n"/>
      <c r="D38" s="3" t="n"/>
      <c r="E38" s="3" t="n"/>
      <c r="F38" s="38" t="n"/>
      <c r="G38" s="38" t="n"/>
      <c r="H38" s="6">
        <f>IF($A38="","",IF(OR($F38="",$G38=""),"",$G38-$F38))</f>
        <v/>
      </c>
      <c r="I38" s="2" t="n"/>
      <c r="J38" s="2" t="n"/>
      <c r="K38" s="7" t="n"/>
      <c r="L38" s="39">
        <f>IF($A38="","",IFERROR(VLOOKUP($J38,'Lists &amp; Instructions'!$A$2:$B$5,2,FALSE),""))</f>
        <v/>
      </c>
      <c r="M38" s="39">
        <f>IF($A38="","",IF($H38&gt;0,$H38*$L38,0))</f>
        <v/>
      </c>
      <c r="N38" s="40" t="n"/>
      <c r="O38" s="39">
        <f>IF($A38="","",IFERROR($M38+$N38,0))</f>
        <v/>
      </c>
      <c r="P38" s="39">
        <f>IF($A38="","",$O38*10%)</f>
        <v/>
      </c>
      <c r="Q38" s="39">
        <f>IF($A38="","",$O38+$P38)</f>
        <v/>
      </c>
      <c r="R38" s="40" t="n"/>
      <c r="S38" s="39">
        <f>IF($A38="","",IFERROR($Q38-$R38,0))</f>
        <v/>
      </c>
      <c r="T38" s="2" t="n"/>
      <c r="U38" s="10">
        <f>IF($A38="","",IF($S38&lt;=0,"Paid",IF($R38&gt;0,"Part-paid","Unpaid")))</f>
        <v/>
      </c>
      <c r="V38" s="3" t="n"/>
    </row>
    <row r="39">
      <c r="A39" s="2" t="n"/>
      <c r="B39" s="3" t="n"/>
      <c r="C39" s="4" t="n"/>
      <c r="D39" s="3" t="n"/>
      <c r="E39" s="3" t="n"/>
      <c r="F39" s="38" t="n"/>
      <c r="G39" s="38" t="n"/>
      <c r="H39" s="11">
        <f>IF($A39="","",IF(OR($F39="",$G39=""),"",$G39-$F39))</f>
        <v/>
      </c>
      <c r="I39" s="2" t="n"/>
      <c r="J39" s="2" t="n"/>
      <c r="K39" s="7" t="n"/>
      <c r="L39" s="41">
        <f>IF($A39="","",IFERROR(VLOOKUP($J39,'Lists &amp; Instructions'!$A$2:$B$5,2,FALSE),""))</f>
        <v/>
      </c>
      <c r="M39" s="41">
        <f>IF($A39="","",IF($H39&gt;0,$H39*$L39,0))</f>
        <v/>
      </c>
      <c r="N39" s="40" t="n"/>
      <c r="O39" s="41">
        <f>IF($A39="","",IFERROR($M39+$N39,0))</f>
        <v/>
      </c>
      <c r="P39" s="41">
        <f>IF($A39="","",$O39*10%)</f>
        <v/>
      </c>
      <c r="Q39" s="41">
        <f>IF($A39="","",$O39+$P39)</f>
        <v/>
      </c>
      <c r="R39" s="40" t="n"/>
      <c r="S39" s="41">
        <f>IF($A39="","",IFERROR($Q39-$R39,0))</f>
        <v/>
      </c>
      <c r="T39" s="2" t="n"/>
      <c r="U39" s="13">
        <f>IF($A39="","",IF($S39&lt;=0,"Paid",IF($R39&gt;0,"Part-paid","Unpaid")))</f>
        <v/>
      </c>
      <c r="V39" s="3" t="n"/>
    </row>
    <row r="40">
      <c r="A40" s="2" t="n"/>
      <c r="B40" s="3" t="n"/>
      <c r="C40" s="4" t="n"/>
      <c r="D40" s="3" t="n"/>
      <c r="E40" s="3" t="n"/>
      <c r="F40" s="38" t="n"/>
      <c r="G40" s="38" t="n"/>
      <c r="H40" s="6">
        <f>IF($A40="","",IF(OR($F40="",$G40=""),"",$G40-$F40))</f>
        <v/>
      </c>
      <c r="I40" s="2" t="n"/>
      <c r="J40" s="2" t="n"/>
      <c r="K40" s="7" t="n"/>
      <c r="L40" s="39">
        <f>IF($A40="","",IFERROR(VLOOKUP($J40,'Lists &amp; Instructions'!$A$2:$B$5,2,FALSE),""))</f>
        <v/>
      </c>
      <c r="M40" s="39">
        <f>IF($A40="","",IF($H40&gt;0,$H40*$L40,0))</f>
        <v/>
      </c>
      <c r="N40" s="40" t="n"/>
      <c r="O40" s="39">
        <f>IF($A40="","",IFERROR($M40+$N40,0))</f>
        <v/>
      </c>
      <c r="P40" s="39">
        <f>IF($A40="","",$O40*10%)</f>
        <v/>
      </c>
      <c r="Q40" s="39">
        <f>IF($A40="","",$O40+$P40)</f>
        <v/>
      </c>
      <c r="R40" s="40" t="n"/>
      <c r="S40" s="39">
        <f>IF($A40="","",IFERROR($Q40-$R40,0))</f>
        <v/>
      </c>
      <c r="T40" s="2" t="n"/>
      <c r="U40" s="10">
        <f>IF($A40="","",IF($S40&lt;=0,"Paid",IF($R40&gt;0,"Part-paid","Unpaid")))</f>
        <v/>
      </c>
      <c r="V40" s="3" t="n"/>
    </row>
    <row r="41">
      <c r="A41" s="2" t="n"/>
      <c r="B41" s="3" t="n"/>
      <c r="C41" s="4" t="n"/>
      <c r="D41" s="3" t="n"/>
      <c r="E41" s="3" t="n"/>
      <c r="F41" s="38" t="n"/>
      <c r="G41" s="38" t="n"/>
      <c r="H41" s="11">
        <f>IF($A41="","",IF(OR($F41="",$G41=""),"",$G41-$F41))</f>
        <v/>
      </c>
      <c r="I41" s="2" t="n"/>
      <c r="J41" s="2" t="n"/>
      <c r="K41" s="7" t="n"/>
      <c r="L41" s="41">
        <f>IF($A41="","",IFERROR(VLOOKUP($J41,'Lists &amp; Instructions'!$A$2:$B$5,2,FALSE),""))</f>
        <v/>
      </c>
      <c r="M41" s="41">
        <f>IF($A41="","",IF($H41&gt;0,$H41*$L41,0))</f>
        <v/>
      </c>
      <c r="N41" s="40" t="n"/>
      <c r="O41" s="41">
        <f>IF($A41="","",IFERROR($M41+$N41,0))</f>
        <v/>
      </c>
      <c r="P41" s="41">
        <f>IF($A41="","",$O41*10%)</f>
        <v/>
      </c>
      <c r="Q41" s="41">
        <f>IF($A41="","",$O41+$P41)</f>
        <v/>
      </c>
      <c r="R41" s="40" t="n"/>
      <c r="S41" s="41">
        <f>IF($A41="","",IFERROR($Q41-$R41,0))</f>
        <v/>
      </c>
      <c r="T41" s="2" t="n"/>
      <c r="U41" s="13">
        <f>IF($A41="","",IF($S41&lt;=0,"Paid",IF($R41&gt;0,"Part-paid","Unpaid")))</f>
        <v/>
      </c>
      <c r="V41" s="3" t="n"/>
    </row>
    <row r="42">
      <c r="A42" s="2" t="n"/>
      <c r="B42" s="3" t="n"/>
      <c r="C42" s="4" t="n"/>
      <c r="D42" s="3" t="n"/>
      <c r="E42" s="3" t="n"/>
      <c r="F42" s="38" t="n"/>
      <c r="G42" s="38" t="n"/>
      <c r="H42" s="6">
        <f>IF($A42="","",IF(OR($F42="",$G42=""),"",$G42-$F42))</f>
        <v/>
      </c>
      <c r="I42" s="2" t="n"/>
      <c r="J42" s="2" t="n"/>
      <c r="K42" s="7" t="n"/>
      <c r="L42" s="39">
        <f>IF($A42="","",IFERROR(VLOOKUP($J42,'Lists &amp; Instructions'!$A$2:$B$5,2,FALSE),""))</f>
        <v/>
      </c>
      <c r="M42" s="39">
        <f>IF($A42="","",IF($H42&gt;0,$H42*$L42,0))</f>
        <v/>
      </c>
      <c r="N42" s="40" t="n"/>
      <c r="O42" s="39">
        <f>IF($A42="","",IFERROR($M42+$N42,0))</f>
        <v/>
      </c>
      <c r="P42" s="39">
        <f>IF($A42="","",$O42*10%)</f>
        <v/>
      </c>
      <c r="Q42" s="39">
        <f>IF($A42="","",$O42+$P42)</f>
        <v/>
      </c>
      <c r="R42" s="40" t="n"/>
      <c r="S42" s="39">
        <f>IF($A42="","",IFERROR($Q42-$R42,0))</f>
        <v/>
      </c>
      <c r="T42" s="2" t="n"/>
      <c r="U42" s="10">
        <f>IF($A42="","",IF($S42&lt;=0,"Paid",IF($R42&gt;0,"Part-paid","Unpaid")))</f>
        <v/>
      </c>
      <c r="V42" s="3" t="n"/>
    </row>
    <row r="43">
      <c r="A43" s="2" t="n"/>
      <c r="B43" s="3" t="n"/>
      <c r="C43" s="4" t="n"/>
      <c r="D43" s="3" t="n"/>
      <c r="E43" s="3" t="n"/>
      <c r="F43" s="38" t="n"/>
      <c r="G43" s="38" t="n"/>
      <c r="H43" s="11">
        <f>IF($A43="","",IF(OR($F43="",$G43=""),"",$G43-$F43))</f>
        <v/>
      </c>
      <c r="I43" s="2" t="n"/>
      <c r="J43" s="2" t="n"/>
      <c r="K43" s="7" t="n"/>
      <c r="L43" s="41">
        <f>IF($A43="","",IFERROR(VLOOKUP($J43,'Lists &amp; Instructions'!$A$2:$B$5,2,FALSE),""))</f>
        <v/>
      </c>
      <c r="M43" s="41">
        <f>IF($A43="","",IF($H43&gt;0,$H43*$L43,0))</f>
        <v/>
      </c>
      <c r="N43" s="40" t="n"/>
      <c r="O43" s="41">
        <f>IF($A43="","",IFERROR($M43+$N43,0))</f>
        <v/>
      </c>
      <c r="P43" s="41">
        <f>IF($A43="","",$O43*10%)</f>
        <v/>
      </c>
      <c r="Q43" s="41">
        <f>IF($A43="","",$O43+$P43)</f>
        <v/>
      </c>
      <c r="R43" s="40" t="n"/>
      <c r="S43" s="41">
        <f>IF($A43="","",IFERROR($Q43-$R43,0))</f>
        <v/>
      </c>
      <c r="T43" s="2" t="n"/>
      <c r="U43" s="13">
        <f>IF($A43="","",IF($S43&lt;=0,"Paid",IF($R43&gt;0,"Part-paid","Unpaid")))</f>
        <v/>
      </c>
      <c r="V43" s="3" t="n"/>
    </row>
    <row r="44">
      <c r="A44" s="2" t="n"/>
      <c r="B44" s="3" t="n"/>
      <c r="C44" s="4" t="n"/>
      <c r="D44" s="3" t="n"/>
      <c r="E44" s="3" t="n"/>
      <c r="F44" s="38" t="n"/>
      <c r="G44" s="38" t="n"/>
      <c r="H44" s="6">
        <f>IF($A44="","",IF(OR($F44="",$G44=""),"",$G44-$F44))</f>
        <v/>
      </c>
      <c r="I44" s="2" t="n"/>
      <c r="J44" s="2" t="n"/>
      <c r="K44" s="7" t="n"/>
      <c r="L44" s="39">
        <f>IF($A44="","",IFERROR(VLOOKUP($J44,'Lists &amp; Instructions'!$A$2:$B$5,2,FALSE),""))</f>
        <v/>
      </c>
      <c r="M44" s="39">
        <f>IF($A44="","",IF($H44&gt;0,$H44*$L44,0))</f>
        <v/>
      </c>
      <c r="N44" s="40" t="n"/>
      <c r="O44" s="39">
        <f>IF($A44="","",IFERROR($M44+$N44,0))</f>
        <v/>
      </c>
      <c r="P44" s="39">
        <f>IF($A44="","",$O44*10%)</f>
        <v/>
      </c>
      <c r="Q44" s="39">
        <f>IF($A44="","",$O44+$P44)</f>
        <v/>
      </c>
      <c r="R44" s="40" t="n"/>
      <c r="S44" s="39">
        <f>IF($A44="","",IFERROR($Q44-$R44,0))</f>
        <v/>
      </c>
      <c r="T44" s="2" t="n"/>
      <c r="U44" s="10">
        <f>IF($A44="","",IF($S44&lt;=0,"Paid",IF($R44&gt;0,"Part-paid","Unpaid")))</f>
        <v/>
      </c>
      <c r="V44" s="3" t="n"/>
    </row>
    <row r="45">
      <c r="A45" s="2" t="n"/>
      <c r="B45" s="3" t="n"/>
      <c r="C45" s="4" t="n"/>
      <c r="D45" s="3" t="n"/>
      <c r="E45" s="3" t="n"/>
      <c r="F45" s="38" t="n"/>
      <c r="G45" s="38" t="n"/>
      <c r="H45" s="11">
        <f>IF($A45="","",IF(OR($F45="",$G45=""),"",$G45-$F45))</f>
        <v/>
      </c>
      <c r="I45" s="2" t="n"/>
      <c r="J45" s="2" t="n"/>
      <c r="K45" s="7" t="n"/>
      <c r="L45" s="41">
        <f>IF($A45="","",IFERROR(VLOOKUP($J45,'Lists &amp; Instructions'!$A$2:$B$5,2,FALSE),""))</f>
        <v/>
      </c>
      <c r="M45" s="41">
        <f>IF($A45="","",IF($H45&gt;0,$H45*$L45,0))</f>
        <v/>
      </c>
      <c r="N45" s="40" t="n"/>
      <c r="O45" s="41">
        <f>IF($A45="","",IFERROR($M45+$N45,0))</f>
        <v/>
      </c>
      <c r="P45" s="41">
        <f>IF($A45="","",$O45*10%)</f>
        <v/>
      </c>
      <c r="Q45" s="41">
        <f>IF($A45="","",$O45+$P45)</f>
        <v/>
      </c>
      <c r="R45" s="40" t="n"/>
      <c r="S45" s="41">
        <f>IF($A45="","",IFERROR($Q45-$R45,0))</f>
        <v/>
      </c>
      <c r="T45" s="2" t="n"/>
      <c r="U45" s="13">
        <f>IF($A45="","",IF($S45&lt;=0,"Paid",IF($R45&gt;0,"Part-paid","Unpaid")))</f>
        <v/>
      </c>
      <c r="V45" s="3" t="n"/>
    </row>
    <row r="46">
      <c r="A46" s="2" t="n"/>
      <c r="B46" s="3" t="n"/>
      <c r="C46" s="4" t="n"/>
      <c r="D46" s="3" t="n"/>
      <c r="E46" s="3" t="n"/>
      <c r="F46" s="38" t="n"/>
      <c r="G46" s="38" t="n"/>
      <c r="H46" s="6">
        <f>IF($A46="","",IF(OR($F46="",$G46=""),"",$G46-$F46))</f>
        <v/>
      </c>
      <c r="I46" s="2" t="n"/>
      <c r="J46" s="2" t="n"/>
      <c r="K46" s="7" t="n"/>
      <c r="L46" s="39">
        <f>IF($A46="","",IFERROR(VLOOKUP($J46,'Lists &amp; Instructions'!$A$2:$B$5,2,FALSE),""))</f>
        <v/>
      </c>
      <c r="M46" s="39">
        <f>IF($A46="","",IF($H46&gt;0,$H46*$L46,0))</f>
        <v/>
      </c>
      <c r="N46" s="40" t="n"/>
      <c r="O46" s="39">
        <f>IF($A46="","",IFERROR($M46+$N46,0))</f>
        <v/>
      </c>
      <c r="P46" s="39">
        <f>IF($A46="","",$O46*10%)</f>
        <v/>
      </c>
      <c r="Q46" s="39">
        <f>IF($A46="","",$O46+$P46)</f>
        <v/>
      </c>
      <c r="R46" s="40" t="n"/>
      <c r="S46" s="39">
        <f>IF($A46="","",IFERROR($Q46-$R46,0))</f>
        <v/>
      </c>
      <c r="T46" s="2" t="n"/>
      <c r="U46" s="10">
        <f>IF($A46="","",IF($S46&lt;=0,"Paid",IF($R46&gt;0,"Part-paid","Unpaid")))</f>
        <v/>
      </c>
      <c r="V46" s="3" t="n"/>
    </row>
    <row r="47">
      <c r="A47" s="2" t="n"/>
      <c r="B47" s="3" t="n"/>
      <c r="C47" s="4" t="n"/>
      <c r="D47" s="3" t="n"/>
      <c r="E47" s="3" t="n"/>
      <c r="F47" s="38" t="n"/>
      <c r="G47" s="38" t="n"/>
      <c r="H47" s="11">
        <f>IF($A47="","",IF(OR($F47="",$G47=""),"",$G47-$F47))</f>
        <v/>
      </c>
      <c r="I47" s="2" t="n"/>
      <c r="J47" s="2" t="n"/>
      <c r="K47" s="7" t="n"/>
      <c r="L47" s="41">
        <f>IF($A47="","",IFERROR(VLOOKUP($J47,'Lists &amp; Instructions'!$A$2:$B$5,2,FALSE),""))</f>
        <v/>
      </c>
      <c r="M47" s="41">
        <f>IF($A47="","",IF($H47&gt;0,$H47*$L47,0))</f>
        <v/>
      </c>
      <c r="N47" s="40" t="n"/>
      <c r="O47" s="41">
        <f>IF($A47="","",IFERROR($M47+$N47,0))</f>
        <v/>
      </c>
      <c r="P47" s="41">
        <f>IF($A47="","",$O47*10%)</f>
        <v/>
      </c>
      <c r="Q47" s="41">
        <f>IF($A47="","",$O47+$P47)</f>
        <v/>
      </c>
      <c r="R47" s="40" t="n"/>
      <c r="S47" s="41">
        <f>IF($A47="","",IFERROR($Q47-$R47,0))</f>
        <v/>
      </c>
      <c r="T47" s="2" t="n"/>
      <c r="U47" s="13">
        <f>IF($A47="","",IF($S47&lt;=0,"Paid",IF($R47&gt;0,"Part-paid","Unpaid")))</f>
        <v/>
      </c>
      <c r="V47" s="3" t="n"/>
    </row>
    <row r="48">
      <c r="A48" s="2" t="n"/>
      <c r="B48" s="3" t="n"/>
      <c r="C48" s="4" t="n"/>
      <c r="D48" s="3" t="n"/>
      <c r="E48" s="3" t="n"/>
      <c r="F48" s="38" t="n"/>
      <c r="G48" s="38" t="n"/>
      <c r="H48" s="6">
        <f>IF($A48="","",IF(OR($F48="",$G48=""),"",$G48-$F48))</f>
        <v/>
      </c>
      <c r="I48" s="2" t="n"/>
      <c r="J48" s="2" t="n"/>
      <c r="K48" s="7" t="n"/>
      <c r="L48" s="39">
        <f>IF($A48="","",IFERROR(VLOOKUP($J48,'Lists &amp; Instructions'!$A$2:$B$5,2,FALSE),""))</f>
        <v/>
      </c>
      <c r="M48" s="39">
        <f>IF($A48="","",IF($H48&gt;0,$H48*$L48,0))</f>
        <v/>
      </c>
      <c r="N48" s="40" t="n"/>
      <c r="O48" s="39">
        <f>IF($A48="","",IFERROR($M48+$N48,0))</f>
        <v/>
      </c>
      <c r="P48" s="39">
        <f>IF($A48="","",$O48*10%)</f>
        <v/>
      </c>
      <c r="Q48" s="39">
        <f>IF($A48="","",$O48+$P48)</f>
        <v/>
      </c>
      <c r="R48" s="40" t="n"/>
      <c r="S48" s="39">
        <f>IF($A48="","",IFERROR($Q48-$R48,0))</f>
        <v/>
      </c>
      <c r="T48" s="2" t="n"/>
      <c r="U48" s="10">
        <f>IF($A48="","",IF($S48&lt;=0,"Paid",IF($R48&gt;0,"Part-paid","Unpaid")))</f>
        <v/>
      </c>
      <c r="V48" s="3" t="n"/>
    </row>
    <row r="49">
      <c r="A49" s="2" t="n"/>
      <c r="B49" s="3" t="n"/>
      <c r="C49" s="4" t="n"/>
      <c r="D49" s="3" t="n"/>
      <c r="E49" s="3" t="n"/>
      <c r="F49" s="38" t="n"/>
      <c r="G49" s="38" t="n"/>
      <c r="H49" s="11">
        <f>IF($A49="","",IF(OR($F49="",$G49=""),"",$G49-$F49))</f>
        <v/>
      </c>
      <c r="I49" s="2" t="n"/>
      <c r="J49" s="2" t="n"/>
      <c r="K49" s="7" t="n"/>
      <c r="L49" s="41">
        <f>IF($A49="","",IFERROR(VLOOKUP($J49,'Lists &amp; Instructions'!$A$2:$B$5,2,FALSE),""))</f>
        <v/>
      </c>
      <c r="M49" s="41">
        <f>IF($A49="","",IF($H49&gt;0,$H49*$L49,0))</f>
        <v/>
      </c>
      <c r="N49" s="40" t="n"/>
      <c r="O49" s="41">
        <f>IF($A49="","",IFERROR($M49+$N49,0))</f>
        <v/>
      </c>
      <c r="P49" s="41">
        <f>IF($A49="","",$O49*10%)</f>
        <v/>
      </c>
      <c r="Q49" s="41">
        <f>IF($A49="","",$O49+$P49)</f>
        <v/>
      </c>
      <c r="R49" s="40" t="n"/>
      <c r="S49" s="41">
        <f>IF($A49="","",IFERROR($Q49-$R49,0))</f>
        <v/>
      </c>
      <c r="T49" s="2" t="n"/>
      <c r="U49" s="13">
        <f>IF($A49="","",IF($S49&lt;=0,"Paid",IF($R49&gt;0,"Part-paid","Unpaid")))</f>
        <v/>
      </c>
      <c r="V49" s="3" t="n"/>
    </row>
    <row r="50">
      <c r="A50" s="2" t="n"/>
      <c r="B50" s="3" t="n"/>
      <c r="C50" s="4" t="n"/>
      <c r="D50" s="3" t="n"/>
      <c r="E50" s="3" t="n"/>
      <c r="F50" s="38" t="n"/>
      <c r="G50" s="38" t="n"/>
      <c r="H50" s="6">
        <f>IF($A50="","",IF(OR($F50="",$G50=""),"",$G50-$F50))</f>
        <v/>
      </c>
      <c r="I50" s="2" t="n"/>
      <c r="J50" s="2" t="n"/>
      <c r="K50" s="7" t="n"/>
      <c r="L50" s="39">
        <f>IF($A50="","",IFERROR(VLOOKUP($J50,'Lists &amp; Instructions'!$A$2:$B$5,2,FALSE),""))</f>
        <v/>
      </c>
      <c r="M50" s="39">
        <f>IF($A50="","",IF($H50&gt;0,$H50*$L50,0))</f>
        <v/>
      </c>
      <c r="N50" s="40" t="n"/>
      <c r="O50" s="39">
        <f>IF($A50="","",IFERROR($M50+$N50,0))</f>
        <v/>
      </c>
      <c r="P50" s="39">
        <f>IF($A50="","",$O50*10%)</f>
        <v/>
      </c>
      <c r="Q50" s="39">
        <f>IF($A50="","",$O50+$P50)</f>
        <v/>
      </c>
      <c r="R50" s="40" t="n"/>
      <c r="S50" s="39">
        <f>IF($A50="","",IFERROR($Q50-$R50,0))</f>
        <v/>
      </c>
      <c r="T50" s="2" t="n"/>
      <c r="U50" s="10">
        <f>IF($A50="","",IF($S50&lt;=0,"Paid",IF($R50&gt;0,"Part-paid","Unpaid")))</f>
        <v/>
      </c>
      <c r="V50" s="3" t="n"/>
    </row>
    <row r="51">
      <c r="A51" s="2" t="n"/>
      <c r="B51" s="3" t="n"/>
      <c r="C51" s="4" t="n"/>
      <c r="D51" s="3" t="n"/>
      <c r="E51" s="3" t="n"/>
      <c r="F51" s="38" t="n"/>
      <c r="G51" s="38" t="n"/>
      <c r="H51" s="11">
        <f>IF($A51="","",IF(OR($F51="",$G51=""),"",$G51-$F51))</f>
        <v/>
      </c>
      <c r="I51" s="2" t="n"/>
      <c r="J51" s="2" t="n"/>
      <c r="K51" s="7" t="n"/>
      <c r="L51" s="41">
        <f>IF($A51="","",IFERROR(VLOOKUP($J51,'Lists &amp; Instructions'!$A$2:$B$5,2,FALSE),""))</f>
        <v/>
      </c>
      <c r="M51" s="41">
        <f>IF($A51="","",IF($H51&gt;0,$H51*$L51,0))</f>
        <v/>
      </c>
      <c r="N51" s="40" t="n"/>
      <c r="O51" s="41">
        <f>IF($A51="","",IFERROR($M51+$N51,0))</f>
        <v/>
      </c>
      <c r="P51" s="41">
        <f>IF($A51="","",$O51*10%)</f>
        <v/>
      </c>
      <c r="Q51" s="41">
        <f>IF($A51="","",$O51+$P51)</f>
        <v/>
      </c>
      <c r="R51" s="40" t="n"/>
      <c r="S51" s="41">
        <f>IF($A51="","",IFERROR($Q51-$R51,0))</f>
        <v/>
      </c>
      <c r="T51" s="2" t="n"/>
      <c r="U51" s="13">
        <f>IF($A51="","",IF($S51&lt;=0,"Paid",IF($R51&gt;0,"Part-paid","Unpaid")))</f>
        <v/>
      </c>
      <c r="V51" s="3" t="n"/>
    </row>
    <row r="52">
      <c r="A52" s="2" t="n"/>
      <c r="B52" s="3" t="n"/>
      <c r="C52" s="4" t="n"/>
      <c r="D52" s="3" t="n"/>
      <c r="E52" s="3" t="n"/>
      <c r="F52" s="38" t="n"/>
      <c r="G52" s="38" t="n"/>
      <c r="H52" s="6">
        <f>IF($A52="","",IF(OR($F52="",$G52=""),"",$G52-$F52))</f>
        <v/>
      </c>
      <c r="I52" s="2" t="n"/>
      <c r="J52" s="2" t="n"/>
      <c r="K52" s="7" t="n"/>
      <c r="L52" s="39">
        <f>IF($A52="","",IFERROR(VLOOKUP($J52,'Lists &amp; Instructions'!$A$2:$B$5,2,FALSE),""))</f>
        <v/>
      </c>
      <c r="M52" s="39">
        <f>IF($A52="","",IF($H52&gt;0,$H52*$L52,0))</f>
        <v/>
      </c>
      <c r="N52" s="40" t="n"/>
      <c r="O52" s="39">
        <f>IF($A52="","",IFERROR($M52+$N52,0))</f>
        <v/>
      </c>
      <c r="P52" s="39">
        <f>IF($A52="","",$O52*10%)</f>
        <v/>
      </c>
      <c r="Q52" s="39">
        <f>IF($A52="","",$O52+$P52)</f>
        <v/>
      </c>
      <c r="R52" s="40" t="n"/>
      <c r="S52" s="39">
        <f>IF($A52="","",IFERROR($Q52-$R52,0))</f>
        <v/>
      </c>
      <c r="T52" s="2" t="n"/>
      <c r="U52" s="10">
        <f>IF($A52="","",IF($S52&lt;=0,"Paid",IF($R52&gt;0,"Part-paid","Unpaid")))</f>
        <v/>
      </c>
      <c r="V52" s="3" t="n"/>
    </row>
    <row r="53">
      <c r="A53" s="2" t="n"/>
      <c r="B53" s="3" t="n"/>
      <c r="C53" s="4" t="n"/>
      <c r="D53" s="3" t="n"/>
      <c r="E53" s="3" t="n"/>
      <c r="F53" s="38" t="n"/>
      <c r="G53" s="38" t="n"/>
      <c r="H53" s="11">
        <f>IF($A53="","",IF(OR($F53="",$G53=""),"",$G53-$F53))</f>
        <v/>
      </c>
      <c r="I53" s="2" t="n"/>
      <c r="J53" s="2" t="n"/>
      <c r="K53" s="7" t="n"/>
      <c r="L53" s="41">
        <f>IF($A53="","",IFERROR(VLOOKUP($J53,'Lists &amp; Instructions'!$A$2:$B$5,2,FALSE),""))</f>
        <v/>
      </c>
      <c r="M53" s="41">
        <f>IF($A53="","",IF($H53&gt;0,$H53*$L53,0))</f>
        <v/>
      </c>
      <c r="N53" s="40" t="n"/>
      <c r="O53" s="41">
        <f>IF($A53="","",IFERROR($M53+$N53,0))</f>
        <v/>
      </c>
      <c r="P53" s="41">
        <f>IF($A53="","",$O53*10%)</f>
        <v/>
      </c>
      <c r="Q53" s="41">
        <f>IF($A53="","",$O53+$P53)</f>
        <v/>
      </c>
      <c r="R53" s="40" t="n"/>
      <c r="S53" s="41">
        <f>IF($A53="","",IFERROR($Q53-$R53,0))</f>
        <v/>
      </c>
      <c r="T53" s="2" t="n"/>
      <c r="U53" s="13">
        <f>IF($A53="","",IF($S53&lt;=0,"Paid",IF($R53&gt;0,"Part-paid","Unpaid")))</f>
        <v/>
      </c>
      <c r="V53" s="3" t="n"/>
    </row>
    <row r="54">
      <c r="A54" s="2" t="n"/>
      <c r="B54" s="3" t="n"/>
      <c r="C54" s="4" t="n"/>
      <c r="D54" s="3" t="n"/>
      <c r="E54" s="3" t="n"/>
      <c r="F54" s="38" t="n"/>
      <c r="G54" s="38" t="n"/>
      <c r="H54" s="6">
        <f>IF($A54="","",IF(OR($F54="",$G54=""),"",$G54-$F54))</f>
        <v/>
      </c>
      <c r="I54" s="2" t="n"/>
      <c r="J54" s="2" t="n"/>
      <c r="K54" s="7" t="n"/>
      <c r="L54" s="39">
        <f>IF($A54="","",IFERROR(VLOOKUP($J54,'Lists &amp; Instructions'!$A$2:$B$5,2,FALSE),""))</f>
        <v/>
      </c>
      <c r="M54" s="39">
        <f>IF($A54="","",IF($H54&gt;0,$H54*$L54,0))</f>
        <v/>
      </c>
      <c r="N54" s="40" t="n"/>
      <c r="O54" s="39">
        <f>IF($A54="","",IFERROR($M54+$N54,0))</f>
        <v/>
      </c>
      <c r="P54" s="39">
        <f>IF($A54="","",$O54*10%)</f>
        <v/>
      </c>
      <c r="Q54" s="39">
        <f>IF($A54="","",$O54+$P54)</f>
        <v/>
      </c>
      <c r="R54" s="40" t="n"/>
      <c r="S54" s="39">
        <f>IF($A54="","",IFERROR($Q54-$R54,0))</f>
        <v/>
      </c>
      <c r="T54" s="2" t="n"/>
      <c r="U54" s="10">
        <f>IF($A54="","",IF($S54&lt;=0,"Paid",IF($R54&gt;0,"Part-paid","Unpaid")))</f>
        <v/>
      </c>
      <c r="V54" s="3" t="n"/>
    </row>
    <row r="55">
      <c r="A55" s="2" t="n"/>
      <c r="B55" s="3" t="n"/>
      <c r="C55" s="4" t="n"/>
      <c r="D55" s="3" t="n"/>
      <c r="E55" s="3" t="n"/>
      <c r="F55" s="38" t="n"/>
      <c r="G55" s="38" t="n"/>
      <c r="H55" s="11">
        <f>IF($A55="","",IF(OR($F55="",$G55=""),"",$G55-$F55))</f>
        <v/>
      </c>
      <c r="I55" s="2" t="n"/>
      <c r="J55" s="2" t="n"/>
      <c r="K55" s="7" t="n"/>
      <c r="L55" s="41">
        <f>IF($A55="","",IFERROR(VLOOKUP($J55,'Lists &amp; Instructions'!$A$2:$B$5,2,FALSE),""))</f>
        <v/>
      </c>
      <c r="M55" s="41">
        <f>IF($A55="","",IF($H55&gt;0,$H55*$L55,0))</f>
        <v/>
      </c>
      <c r="N55" s="40" t="n"/>
      <c r="O55" s="41">
        <f>IF($A55="","",IFERROR($M55+$N55,0))</f>
        <v/>
      </c>
      <c r="P55" s="41">
        <f>IF($A55="","",$O55*10%)</f>
        <v/>
      </c>
      <c r="Q55" s="41">
        <f>IF($A55="","",$O55+$P55)</f>
        <v/>
      </c>
      <c r="R55" s="40" t="n"/>
      <c r="S55" s="41">
        <f>IF($A55="","",IFERROR($Q55-$R55,0))</f>
        <v/>
      </c>
      <c r="T55" s="2" t="n"/>
      <c r="U55" s="13">
        <f>IF($A55="","",IF($S55&lt;=0,"Paid",IF($R55&gt;0,"Part-paid","Unpaid")))</f>
        <v/>
      </c>
      <c r="V55" s="3" t="n"/>
    </row>
    <row r="56">
      <c r="A56" s="2" t="n"/>
      <c r="B56" s="3" t="n"/>
      <c r="C56" s="4" t="n"/>
      <c r="D56" s="3" t="n"/>
      <c r="E56" s="3" t="n"/>
      <c r="F56" s="38" t="n"/>
      <c r="G56" s="38" t="n"/>
      <c r="H56" s="6">
        <f>IF($A56="","",IF(OR($F56="",$G56=""),"",$G56-$F56))</f>
        <v/>
      </c>
      <c r="I56" s="2" t="n"/>
      <c r="J56" s="2" t="n"/>
      <c r="K56" s="7" t="n"/>
      <c r="L56" s="39">
        <f>IF($A56="","",IFERROR(VLOOKUP($J56,'Lists &amp; Instructions'!$A$2:$B$5,2,FALSE),""))</f>
        <v/>
      </c>
      <c r="M56" s="39">
        <f>IF($A56="","",IF($H56&gt;0,$H56*$L56,0))</f>
        <v/>
      </c>
      <c r="N56" s="40" t="n"/>
      <c r="O56" s="39">
        <f>IF($A56="","",IFERROR($M56+$N56,0))</f>
        <v/>
      </c>
      <c r="P56" s="39">
        <f>IF($A56="","",$O56*10%)</f>
        <v/>
      </c>
      <c r="Q56" s="39">
        <f>IF($A56="","",$O56+$P56)</f>
        <v/>
      </c>
      <c r="R56" s="40" t="n"/>
      <c r="S56" s="39">
        <f>IF($A56="","",IFERROR($Q56-$R56,0))</f>
        <v/>
      </c>
      <c r="T56" s="2" t="n"/>
      <c r="U56" s="10">
        <f>IF($A56="","",IF($S56&lt;=0,"Paid",IF($R56&gt;0,"Part-paid","Unpaid")))</f>
        <v/>
      </c>
      <c r="V56" s="3" t="n"/>
    </row>
    <row r="57">
      <c r="A57" s="2" t="n"/>
      <c r="B57" s="3" t="n"/>
      <c r="C57" s="4" t="n"/>
      <c r="D57" s="3" t="n"/>
      <c r="E57" s="3" t="n"/>
      <c r="F57" s="38" t="n"/>
      <c r="G57" s="38" t="n"/>
      <c r="H57" s="11">
        <f>IF($A57="","",IF(OR($F57="",$G57=""),"",$G57-$F57))</f>
        <v/>
      </c>
      <c r="I57" s="2" t="n"/>
      <c r="J57" s="2" t="n"/>
      <c r="K57" s="7" t="n"/>
      <c r="L57" s="41">
        <f>IF($A57="","",IFERROR(VLOOKUP($J57,'Lists &amp; Instructions'!$A$2:$B$5,2,FALSE),""))</f>
        <v/>
      </c>
      <c r="M57" s="41">
        <f>IF($A57="","",IF($H57&gt;0,$H57*$L57,0))</f>
        <v/>
      </c>
      <c r="N57" s="40" t="n"/>
      <c r="O57" s="41">
        <f>IF($A57="","",IFERROR($M57+$N57,0))</f>
        <v/>
      </c>
      <c r="P57" s="41">
        <f>IF($A57="","",$O57*10%)</f>
        <v/>
      </c>
      <c r="Q57" s="41">
        <f>IF($A57="","",$O57+$P57)</f>
        <v/>
      </c>
      <c r="R57" s="40" t="n"/>
      <c r="S57" s="41">
        <f>IF($A57="","",IFERROR($Q57-$R57,0))</f>
        <v/>
      </c>
      <c r="T57" s="2" t="n"/>
      <c r="U57" s="13">
        <f>IF($A57="","",IF($S57&lt;=0,"Paid",IF($R57&gt;0,"Part-paid","Unpaid")))</f>
        <v/>
      </c>
      <c r="V57" s="3" t="n"/>
    </row>
    <row r="58">
      <c r="A58" s="2" t="n"/>
      <c r="B58" s="3" t="n"/>
      <c r="C58" s="4" t="n"/>
      <c r="D58" s="3" t="n"/>
      <c r="E58" s="3" t="n"/>
      <c r="F58" s="38" t="n"/>
      <c r="G58" s="38" t="n"/>
      <c r="H58" s="6">
        <f>IF($A58="","",IF(OR($F58="",$G58=""),"",$G58-$F58))</f>
        <v/>
      </c>
      <c r="I58" s="2" t="n"/>
      <c r="J58" s="2" t="n"/>
      <c r="K58" s="7" t="n"/>
      <c r="L58" s="39">
        <f>IF($A58="","",IFERROR(VLOOKUP($J58,'Lists &amp; Instructions'!$A$2:$B$5,2,FALSE),""))</f>
        <v/>
      </c>
      <c r="M58" s="39">
        <f>IF($A58="","",IF($H58&gt;0,$H58*$L58,0))</f>
        <v/>
      </c>
      <c r="N58" s="40" t="n"/>
      <c r="O58" s="39">
        <f>IF($A58="","",IFERROR($M58+$N58,0))</f>
        <v/>
      </c>
      <c r="P58" s="39">
        <f>IF($A58="","",$O58*10%)</f>
        <v/>
      </c>
      <c r="Q58" s="39">
        <f>IF($A58="","",$O58+$P58)</f>
        <v/>
      </c>
      <c r="R58" s="40" t="n"/>
      <c r="S58" s="39">
        <f>IF($A58="","",IFERROR($Q58-$R58,0))</f>
        <v/>
      </c>
      <c r="T58" s="2" t="n"/>
      <c r="U58" s="10">
        <f>IF($A58="","",IF($S58&lt;=0,"Paid",IF($R58&gt;0,"Part-paid","Unpaid")))</f>
        <v/>
      </c>
      <c r="V58" s="3" t="n"/>
    </row>
    <row r="59">
      <c r="A59" s="2" t="n"/>
      <c r="B59" s="3" t="n"/>
      <c r="C59" s="4" t="n"/>
      <c r="D59" s="3" t="n"/>
      <c r="E59" s="3" t="n"/>
      <c r="F59" s="38" t="n"/>
      <c r="G59" s="38" t="n"/>
      <c r="H59" s="11">
        <f>IF($A59="","",IF(OR($F59="",$G59=""),"",$G59-$F59))</f>
        <v/>
      </c>
      <c r="I59" s="2" t="n"/>
      <c r="J59" s="2" t="n"/>
      <c r="K59" s="7" t="n"/>
      <c r="L59" s="41">
        <f>IF($A59="","",IFERROR(VLOOKUP($J59,'Lists &amp; Instructions'!$A$2:$B$5,2,FALSE),""))</f>
        <v/>
      </c>
      <c r="M59" s="41">
        <f>IF($A59="","",IF($H59&gt;0,$H59*$L59,0))</f>
        <v/>
      </c>
      <c r="N59" s="40" t="n"/>
      <c r="O59" s="41">
        <f>IF($A59="","",IFERROR($M59+$N59,0))</f>
        <v/>
      </c>
      <c r="P59" s="41">
        <f>IF($A59="","",$O59*10%)</f>
        <v/>
      </c>
      <c r="Q59" s="41">
        <f>IF($A59="","",$O59+$P59)</f>
        <v/>
      </c>
      <c r="R59" s="40" t="n"/>
      <c r="S59" s="41">
        <f>IF($A59="","",IFERROR($Q59-$R59,0))</f>
        <v/>
      </c>
      <c r="T59" s="2" t="n"/>
      <c r="U59" s="13">
        <f>IF($A59="","",IF($S59&lt;=0,"Paid",IF($R59&gt;0,"Part-paid","Unpaid")))</f>
        <v/>
      </c>
      <c r="V59" s="3" t="n"/>
    </row>
    <row r="60">
      <c r="A60" s="2" t="n"/>
      <c r="B60" s="3" t="n"/>
      <c r="C60" s="4" t="n"/>
      <c r="D60" s="3" t="n"/>
      <c r="E60" s="3" t="n"/>
      <c r="F60" s="38" t="n"/>
      <c r="G60" s="38" t="n"/>
      <c r="H60" s="6">
        <f>IF($A60="","",IF(OR($F60="",$G60=""),"",$G60-$F60))</f>
        <v/>
      </c>
      <c r="I60" s="2" t="n"/>
      <c r="J60" s="2" t="n"/>
      <c r="K60" s="7" t="n"/>
      <c r="L60" s="39">
        <f>IF($A60="","",IFERROR(VLOOKUP($J60,'Lists &amp; Instructions'!$A$2:$B$5,2,FALSE),""))</f>
        <v/>
      </c>
      <c r="M60" s="39">
        <f>IF($A60="","",IF($H60&gt;0,$H60*$L60,0))</f>
        <v/>
      </c>
      <c r="N60" s="40" t="n"/>
      <c r="O60" s="39">
        <f>IF($A60="","",IFERROR($M60+$N60,0))</f>
        <v/>
      </c>
      <c r="P60" s="39">
        <f>IF($A60="","",$O60*10%)</f>
        <v/>
      </c>
      <c r="Q60" s="39">
        <f>IF($A60="","",$O60+$P60)</f>
        <v/>
      </c>
      <c r="R60" s="40" t="n"/>
      <c r="S60" s="39">
        <f>IF($A60="","",IFERROR($Q60-$R60,0))</f>
        <v/>
      </c>
      <c r="T60" s="2" t="n"/>
      <c r="U60" s="10">
        <f>IF($A60="","",IF($S60&lt;=0,"Paid",IF($R60&gt;0,"Part-paid","Unpaid")))</f>
        <v/>
      </c>
      <c r="V60" s="3" t="n"/>
    </row>
    <row r="61">
      <c r="A61" s="2" t="n"/>
      <c r="B61" s="3" t="n"/>
      <c r="C61" s="4" t="n"/>
      <c r="D61" s="3" t="n"/>
      <c r="E61" s="3" t="n"/>
      <c r="F61" s="38" t="n"/>
      <c r="G61" s="38" t="n"/>
      <c r="H61" s="11">
        <f>IF($A61="","",IF(OR($F61="",$G61=""),"",$G61-$F61))</f>
        <v/>
      </c>
      <c r="I61" s="2" t="n"/>
      <c r="J61" s="2" t="n"/>
      <c r="K61" s="7" t="n"/>
      <c r="L61" s="41">
        <f>IF($A61="","",IFERROR(VLOOKUP($J61,'Lists &amp; Instructions'!$A$2:$B$5,2,FALSE),""))</f>
        <v/>
      </c>
      <c r="M61" s="41">
        <f>IF($A61="","",IF($H61&gt;0,$H61*$L61,0))</f>
        <v/>
      </c>
      <c r="N61" s="40" t="n"/>
      <c r="O61" s="41">
        <f>IF($A61="","",IFERROR($M61+$N61,0))</f>
        <v/>
      </c>
      <c r="P61" s="41">
        <f>IF($A61="","",$O61*10%)</f>
        <v/>
      </c>
      <c r="Q61" s="41">
        <f>IF($A61="","",$O61+$P61)</f>
        <v/>
      </c>
      <c r="R61" s="40" t="n"/>
      <c r="S61" s="41">
        <f>IF($A61="","",IFERROR($Q61-$R61,0))</f>
        <v/>
      </c>
      <c r="T61" s="2" t="n"/>
      <c r="U61" s="13">
        <f>IF($A61="","",IF($S61&lt;=0,"Paid",IF($R61&gt;0,"Part-paid","Unpaid")))</f>
        <v/>
      </c>
      <c r="V61" s="3" t="n"/>
    </row>
    <row r="62">
      <c r="A62" s="2" t="n"/>
      <c r="B62" s="3" t="n"/>
      <c r="C62" s="4" t="n"/>
      <c r="D62" s="3" t="n"/>
      <c r="E62" s="3" t="n"/>
      <c r="F62" s="38" t="n"/>
      <c r="G62" s="38" t="n"/>
      <c r="H62" s="6">
        <f>IF($A62="","",IF(OR($F62="",$G62=""),"",$G62-$F62))</f>
        <v/>
      </c>
      <c r="I62" s="2" t="n"/>
      <c r="J62" s="2" t="n"/>
      <c r="K62" s="7" t="n"/>
      <c r="L62" s="39">
        <f>IF($A62="","",IFERROR(VLOOKUP($J62,'Lists &amp; Instructions'!$A$2:$B$5,2,FALSE),""))</f>
        <v/>
      </c>
      <c r="M62" s="39">
        <f>IF($A62="","",IF($H62&gt;0,$H62*$L62,0))</f>
        <v/>
      </c>
      <c r="N62" s="40" t="n"/>
      <c r="O62" s="39">
        <f>IF($A62="","",IFERROR($M62+$N62,0))</f>
        <v/>
      </c>
      <c r="P62" s="39">
        <f>IF($A62="","",$O62*10%)</f>
        <v/>
      </c>
      <c r="Q62" s="39">
        <f>IF($A62="","",$O62+$P62)</f>
        <v/>
      </c>
      <c r="R62" s="40" t="n"/>
      <c r="S62" s="39">
        <f>IF($A62="","",IFERROR($Q62-$R62,0))</f>
        <v/>
      </c>
      <c r="T62" s="2" t="n"/>
      <c r="U62" s="10">
        <f>IF($A62="","",IF($S62&lt;=0,"Paid",IF($R62&gt;0,"Part-paid","Unpaid")))</f>
        <v/>
      </c>
      <c r="V62" s="3" t="n"/>
    </row>
    <row r="63">
      <c r="A63" s="2" t="n"/>
      <c r="B63" s="3" t="n"/>
      <c r="C63" s="4" t="n"/>
      <c r="D63" s="3" t="n"/>
      <c r="E63" s="3" t="n"/>
      <c r="F63" s="38" t="n"/>
      <c r="G63" s="38" t="n"/>
      <c r="H63" s="11">
        <f>IF($A63="","",IF(OR($F63="",$G63=""),"",$G63-$F63))</f>
        <v/>
      </c>
      <c r="I63" s="2" t="n"/>
      <c r="J63" s="2" t="n"/>
      <c r="K63" s="7" t="n"/>
      <c r="L63" s="41">
        <f>IF($A63="","",IFERROR(VLOOKUP($J63,'Lists &amp; Instructions'!$A$2:$B$5,2,FALSE),""))</f>
        <v/>
      </c>
      <c r="M63" s="41">
        <f>IF($A63="","",IF($H63&gt;0,$H63*$L63,0))</f>
        <v/>
      </c>
      <c r="N63" s="40" t="n"/>
      <c r="O63" s="41">
        <f>IF($A63="","",IFERROR($M63+$N63,0))</f>
        <v/>
      </c>
      <c r="P63" s="41">
        <f>IF($A63="","",$O63*10%)</f>
        <v/>
      </c>
      <c r="Q63" s="41">
        <f>IF($A63="","",$O63+$P63)</f>
        <v/>
      </c>
      <c r="R63" s="40" t="n"/>
      <c r="S63" s="41">
        <f>IF($A63="","",IFERROR($Q63-$R63,0))</f>
        <v/>
      </c>
      <c r="T63" s="2" t="n"/>
      <c r="U63" s="13">
        <f>IF($A63="","",IF($S63&lt;=0,"Paid",IF($R63&gt;0,"Part-paid","Unpaid")))</f>
        <v/>
      </c>
      <c r="V63" s="3" t="n"/>
    </row>
    <row r="64">
      <c r="A64" s="2" t="n"/>
      <c r="B64" s="3" t="n"/>
      <c r="C64" s="4" t="n"/>
      <c r="D64" s="3" t="n"/>
      <c r="E64" s="3" t="n"/>
      <c r="F64" s="38" t="n"/>
      <c r="G64" s="38" t="n"/>
      <c r="H64" s="6">
        <f>IF($A64="","",IF(OR($F64="",$G64=""),"",$G64-$F64))</f>
        <v/>
      </c>
      <c r="I64" s="2" t="n"/>
      <c r="J64" s="2" t="n"/>
      <c r="K64" s="7" t="n"/>
      <c r="L64" s="39">
        <f>IF($A64="","",IFERROR(VLOOKUP($J64,'Lists &amp; Instructions'!$A$2:$B$5,2,FALSE),""))</f>
        <v/>
      </c>
      <c r="M64" s="39">
        <f>IF($A64="","",IF($H64&gt;0,$H64*$L64,0))</f>
        <v/>
      </c>
      <c r="N64" s="40" t="n"/>
      <c r="O64" s="39">
        <f>IF($A64="","",IFERROR($M64+$N64,0))</f>
        <v/>
      </c>
      <c r="P64" s="39">
        <f>IF($A64="","",$O64*10%)</f>
        <v/>
      </c>
      <c r="Q64" s="39">
        <f>IF($A64="","",$O64+$P64)</f>
        <v/>
      </c>
      <c r="R64" s="40" t="n"/>
      <c r="S64" s="39">
        <f>IF($A64="","",IFERROR($Q64-$R64,0))</f>
        <v/>
      </c>
      <c r="T64" s="2" t="n"/>
      <c r="U64" s="10">
        <f>IF($A64="","",IF($S64&lt;=0,"Paid",IF($R64&gt;0,"Part-paid","Unpaid")))</f>
        <v/>
      </c>
      <c r="V64" s="3" t="n"/>
    </row>
    <row r="65">
      <c r="A65" s="2" t="n"/>
      <c r="B65" s="3" t="n"/>
      <c r="C65" s="4" t="n"/>
      <c r="D65" s="3" t="n"/>
      <c r="E65" s="3" t="n"/>
      <c r="F65" s="38" t="n"/>
      <c r="G65" s="38" t="n"/>
      <c r="H65" s="11">
        <f>IF($A65="","",IF(OR($F65="",$G65=""),"",$G65-$F65))</f>
        <v/>
      </c>
      <c r="I65" s="2" t="n"/>
      <c r="J65" s="2" t="n"/>
      <c r="K65" s="7" t="n"/>
      <c r="L65" s="41">
        <f>IF($A65="","",IFERROR(VLOOKUP($J65,'Lists &amp; Instructions'!$A$2:$B$5,2,FALSE),""))</f>
        <v/>
      </c>
      <c r="M65" s="41">
        <f>IF($A65="","",IF($H65&gt;0,$H65*$L65,0))</f>
        <v/>
      </c>
      <c r="N65" s="40" t="n"/>
      <c r="O65" s="41">
        <f>IF($A65="","",IFERROR($M65+$N65,0))</f>
        <v/>
      </c>
      <c r="P65" s="41">
        <f>IF($A65="","",$O65*10%)</f>
        <v/>
      </c>
      <c r="Q65" s="41">
        <f>IF($A65="","",$O65+$P65)</f>
        <v/>
      </c>
      <c r="R65" s="40" t="n"/>
      <c r="S65" s="41">
        <f>IF($A65="","",IFERROR($Q65-$R65,0))</f>
        <v/>
      </c>
      <c r="T65" s="2" t="n"/>
      <c r="U65" s="13">
        <f>IF($A65="","",IF($S65&lt;=0,"Paid",IF($R65&gt;0,"Part-paid","Unpaid")))</f>
        <v/>
      </c>
      <c r="V65" s="3" t="n"/>
    </row>
    <row r="66">
      <c r="A66" s="2" t="n"/>
      <c r="B66" s="3" t="n"/>
      <c r="C66" s="4" t="n"/>
      <c r="D66" s="3" t="n"/>
      <c r="E66" s="3" t="n"/>
      <c r="F66" s="38" t="n"/>
      <c r="G66" s="38" t="n"/>
      <c r="H66" s="6">
        <f>IF($A66="","",IF(OR($F66="",$G66=""),"",$G66-$F66))</f>
        <v/>
      </c>
      <c r="I66" s="2" t="n"/>
      <c r="J66" s="2" t="n"/>
      <c r="K66" s="7" t="n"/>
      <c r="L66" s="39">
        <f>IF($A66="","",IFERROR(VLOOKUP($J66,'Lists &amp; Instructions'!$A$2:$B$5,2,FALSE),""))</f>
        <v/>
      </c>
      <c r="M66" s="39">
        <f>IF($A66="","",IF($H66&gt;0,$H66*$L66,0))</f>
        <v/>
      </c>
      <c r="N66" s="40" t="n"/>
      <c r="O66" s="39">
        <f>IF($A66="","",IFERROR($M66+$N66,0))</f>
        <v/>
      </c>
      <c r="P66" s="39">
        <f>IF($A66="","",$O66*10%)</f>
        <v/>
      </c>
      <c r="Q66" s="39">
        <f>IF($A66="","",$O66+$P66)</f>
        <v/>
      </c>
      <c r="R66" s="40" t="n"/>
      <c r="S66" s="39">
        <f>IF($A66="","",IFERROR($Q66-$R66,0))</f>
        <v/>
      </c>
      <c r="T66" s="2" t="n"/>
      <c r="U66" s="10">
        <f>IF($A66="","",IF($S66&lt;=0,"Paid",IF($R66&gt;0,"Part-paid","Unpaid")))</f>
        <v/>
      </c>
      <c r="V66" s="3" t="n"/>
    </row>
    <row r="67">
      <c r="A67" s="2" t="n"/>
      <c r="B67" s="3" t="n"/>
      <c r="C67" s="4" t="n"/>
      <c r="D67" s="3" t="n"/>
      <c r="E67" s="3" t="n"/>
      <c r="F67" s="38" t="n"/>
      <c r="G67" s="38" t="n"/>
      <c r="H67" s="11">
        <f>IF($A67="","",IF(OR($F67="",$G67=""),"",$G67-$F67))</f>
        <v/>
      </c>
      <c r="I67" s="2" t="n"/>
      <c r="J67" s="2" t="n"/>
      <c r="K67" s="7" t="n"/>
      <c r="L67" s="41">
        <f>IF($A67="","",IFERROR(VLOOKUP($J67,'Lists &amp; Instructions'!$A$2:$B$5,2,FALSE),""))</f>
        <v/>
      </c>
      <c r="M67" s="41">
        <f>IF($A67="","",IF($H67&gt;0,$H67*$L67,0))</f>
        <v/>
      </c>
      <c r="N67" s="40" t="n"/>
      <c r="O67" s="41">
        <f>IF($A67="","",IFERROR($M67+$N67,0))</f>
        <v/>
      </c>
      <c r="P67" s="41">
        <f>IF($A67="","",$O67*10%)</f>
        <v/>
      </c>
      <c r="Q67" s="41">
        <f>IF($A67="","",$O67+$P67)</f>
        <v/>
      </c>
      <c r="R67" s="40" t="n"/>
      <c r="S67" s="41">
        <f>IF($A67="","",IFERROR($Q67-$R67,0))</f>
        <v/>
      </c>
      <c r="T67" s="2" t="n"/>
      <c r="U67" s="13">
        <f>IF($A67="","",IF($S67&lt;=0,"Paid",IF($R67&gt;0,"Part-paid","Unpaid")))</f>
        <v/>
      </c>
      <c r="V67" s="3" t="n"/>
    </row>
    <row r="68">
      <c r="A68" s="2" t="n"/>
      <c r="B68" s="3" t="n"/>
      <c r="C68" s="4" t="n"/>
      <c r="D68" s="3" t="n"/>
      <c r="E68" s="3" t="n"/>
      <c r="F68" s="38" t="n"/>
      <c r="G68" s="38" t="n"/>
      <c r="H68" s="6">
        <f>IF($A68="","",IF(OR($F68="",$G68=""),"",$G68-$F68))</f>
        <v/>
      </c>
      <c r="I68" s="2" t="n"/>
      <c r="J68" s="2" t="n"/>
      <c r="K68" s="7" t="n"/>
      <c r="L68" s="39">
        <f>IF($A68="","",IFERROR(VLOOKUP($J68,'Lists &amp; Instructions'!$A$2:$B$5,2,FALSE),""))</f>
        <v/>
      </c>
      <c r="M68" s="39">
        <f>IF($A68="","",IF($H68&gt;0,$H68*$L68,0))</f>
        <v/>
      </c>
      <c r="N68" s="40" t="n"/>
      <c r="O68" s="39">
        <f>IF($A68="","",IFERROR($M68+$N68,0))</f>
        <v/>
      </c>
      <c r="P68" s="39">
        <f>IF($A68="","",$O68*10%)</f>
        <v/>
      </c>
      <c r="Q68" s="39">
        <f>IF($A68="","",$O68+$P68)</f>
        <v/>
      </c>
      <c r="R68" s="40" t="n"/>
      <c r="S68" s="39">
        <f>IF($A68="","",IFERROR($Q68-$R68,0))</f>
        <v/>
      </c>
      <c r="T68" s="2" t="n"/>
      <c r="U68" s="10">
        <f>IF($A68="","",IF($S68&lt;=0,"Paid",IF($R68&gt;0,"Part-paid","Unpaid")))</f>
        <v/>
      </c>
      <c r="V68" s="3" t="n"/>
    </row>
    <row r="69">
      <c r="A69" s="2" t="n"/>
      <c r="B69" s="3" t="n"/>
      <c r="C69" s="4" t="n"/>
      <c r="D69" s="3" t="n"/>
      <c r="E69" s="3" t="n"/>
      <c r="F69" s="38" t="n"/>
      <c r="G69" s="38" t="n"/>
      <c r="H69" s="11">
        <f>IF($A69="","",IF(OR($F69="",$G69=""),"",$G69-$F69))</f>
        <v/>
      </c>
      <c r="I69" s="2" t="n"/>
      <c r="J69" s="2" t="n"/>
      <c r="K69" s="7" t="n"/>
      <c r="L69" s="41">
        <f>IF($A69="","",IFERROR(VLOOKUP($J69,'Lists &amp; Instructions'!$A$2:$B$5,2,FALSE),""))</f>
        <v/>
      </c>
      <c r="M69" s="41">
        <f>IF($A69="","",IF($H69&gt;0,$H69*$L69,0))</f>
        <v/>
      </c>
      <c r="N69" s="40" t="n"/>
      <c r="O69" s="41">
        <f>IF($A69="","",IFERROR($M69+$N69,0))</f>
        <v/>
      </c>
      <c r="P69" s="41">
        <f>IF($A69="","",$O69*10%)</f>
        <v/>
      </c>
      <c r="Q69" s="41">
        <f>IF($A69="","",$O69+$P69)</f>
        <v/>
      </c>
      <c r="R69" s="40" t="n"/>
      <c r="S69" s="41">
        <f>IF($A69="","",IFERROR($Q69-$R69,0))</f>
        <v/>
      </c>
      <c r="T69" s="2" t="n"/>
      <c r="U69" s="13">
        <f>IF($A69="","",IF($S69&lt;=0,"Paid",IF($R69&gt;0,"Part-paid","Unpaid")))</f>
        <v/>
      </c>
      <c r="V69" s="3" t="n"/>
    </row>
    <row r="70">
      <c r="A70" s="2" t="n"/>
      <c r="B70" s="3" t="n"/>
      <c r="C70" s="4" t="n"/>
      <c r="D70" s="3" t="n"/>
      <c r="E70" s="3" t="n"/>
      <c r="F70" s="38" t="n"/>
      <c r="G70" s="38" t="n"/>
      <c r="H70" s="6">
        <f>IF($A70="","",IF(OR($F70="",$G70=""),"",$G70-$F70))</f>
        <v/>
      </c>
      <c r="I70" s="2" t="n"/>
      <c r="J70" s="2" t="n"/>
      <c r="K70" s="7" t="n"/>
      <c r="L70" s="39">
        <f>IF($A70="","",IFERROR(VLOOKUP($J70,'Lists &amp; Instructions'!$A$2:$B$5,2,FALSE),""))</f>
        <v/>
      </c>
      <c r="M70" s="39">
        <f>IF($A70="","",IF($H70&gt;0,$H70*$L70,0))</f>
        <v/>
      </c>
      <c r="N70" s="40" t="n"/>
      <c r="O70" s="39">
        <f>IF($A70="","",IFERROR($M70+$N70,0))</f>
        <v/>
      </c>
      <c r="P70" s="39">
        <f>IF($A70="","",$O70*10%)</f>
        <v/>
      </c>
      <c r="Q70" s="39">
        <f>IF($A70="","",$O70+$P70)</f>
        <v/>
      </c>
      <c r="R70" s="40" t="n"/>
      <c r="S70" s="39">
        <f>IF($A70="","",IFERROR($Q70-$R70,0))</f>
        <v/>
      </c>
      <c r="T70" s="2" t="n"/>
      <c r="U70" s="10">
        <f>IF($A70="","",IF($S70&lt;=0,"Paid",IF($R70&gt;0,"Part-paid","Unpaid")))</f>
        <v/>
      </c>
      <c r="V70" s="3" t="n"/>
    </row>
    <row r="71">
      <c r="A71" s="2" t="n"/>
      <c r="B71" s="3" t="n"/>
      <c r="C71" s="4" t="n"/>
      <c r="D71" s="3" t="n"/>
      <c r="E71" s="3" t="n"/>
      <c r="F71" s="38" t="n"/>
      <c r="G71" s="38" t="n"/>
      <c r="H71" s="11">
        <f>IF($A71="","",IF(OR($F71="",$G71=""),"",$G71-$F71))</f>
        <v/>
      </c>
      <c r="I71" s="2" t="n"/>
      <c r="J71" s="2" t="n"/>
      <c r="K71" s="7" t="n"/>
      <c r="L71" s="41">
        <f>IF($A71="","",IFERROR(VLOOKUP($J71,'Lists &amp; Instructions'!$A$2:$B$5,2,FALSE),""))</f>
        <v/>
      </c>
      <c r="M71" s="41">
        <f>IF($A71="","",IF($H71&gt;0,$H71*$L71,0))</f>
        <v/>
      </c>
      <c r="N71" s="40" t="n"/>
      <c r="O71" s="41">
        <f>IF($A71="","",IFERROR($M71+$N71,0))</f>
        <v/>
      </c>
      <c r="P71" s="41">
        <f>IF($A71="","",$O71*10%)</f>
        <v/>
      </c>
      <c r="Q71" s="41">
        <f>IF($A71="","",$O71+$P71)</f>
        <v/>
      </c>
      <c r="R71" s="40" t="n"/>
      <c r="S71" s="41">
        <f>IF($A71="","",IFERROR($Q71-$R71,0))</f>
        <v/>
      </c>
      <c r="T71" s="2" t="n"/>
      <c r="U71" s="13">
        <f>IF($A71="","",IF($S71&lt;=0,"Paid",IF($R71&gt;0,"Part-paid","Unpaid")))</f>
        <v/>
      </c>
      <c r="V71" s="3" t="n"/>
    </row>
    <row r="72">
      <c r="A72" s="2" t="n"/>
      <c r="B72" s="3" t="n"/>
      <c r="C72" s="4" t="n"/>
      <c r="D72" s="3" t="n"/>
      <c r="E72" s="3" t="n"/>
      <c r="F72" s="38" t="n"/>
      <c r="G72" s="38" t="n"/>
      <c r="H72" s="6">
        <f>IF($A72="","",IF(OR($F72="",$G72=""),"",$G72-$F72))</f>
        <v/>
      </c>
      <c r="I72" s="2" t="n"/>
      <c r="J72" s="2" t="n"/>
      <c r="K72" s="7" t="n"/>
      <c r="L72" s="39">
        <f>IF($A72="","",IFERROR(VLOOKUP($J72,'Lists &amp; Instructions'!$A$2:$B$5,2,FALSE),""))</f>
        <v/>
      </c>
      <c r="M72" s="39">
        <f>IF($A72="","",IF($H72&gt;0,$H72*$L72,0))</f>
        <v/>
      </c>
      <c r="N72" s="40" t="n"/>
      <c r="O72" s="39">
        <f>IF($A72="","",IFERROR($M72+$N72,0))</f>
        <v/>
      </c>
      <c r="P72" s="39">
        <f>IF($A72="","",$O72*10%)</f>
        <v/>
      </c>
      <c r="Q72" s="39">
        <f>IF($A72="","",$O72+$P72)</f>
        <v/>
      </c>
      <c r="R72" s="40" t="n"/>
      <c r="S72" s="39">
        <f>IF($A72="","",IFERROR($Q72-$R72,0))</f>
        <v/>
      </c>
      <c r="T72" s="2" t="n"/>
      <c r="U72" s="10">
        <f>IF($A72="","",IF($S72&lt;=0,"Paid",IF($R72&gt;0,"Part-paid","Unpaid")))</f>
        <v/>
      </c>
      <c r="V72" s="3" t="n"/>
    </row>
    <row r="73">
      <c r="A73" s="2" t="n"/>
      <c r="B73" s="3" t="n"/>
      <c r="C73" s="4" t="n"/>
      <c r="D73" s="3" t="n"/>
      <c r="E73" s="3" t="n"/>
      <c r="F73" s="38" t="n"/>
      <c r="G73" s="38" t="n"/>
      <c r="H73" s="11">
        <f>IF($A73="","",IF(OR($F73="",$G73=""),"",$G73-$F73))</f>
        <v/>
      </c>
      <c r="I73" s="2" t="n"/>
      <c r="J73" s="2" t="n"/>
      <c r="K73" s="7" t="n"/>
      <c r="L73" s="41">
        <f>IF($A73="","",IFERROR(VLOOKUP($J73,'Lists &amp; Instructions'!$A$2:$B$5,2,FALSE),""))</f>
        <v/>
      </c>
      <c r="M73" s="41">
        <f>IF($A73="","",IF($H73&gt;0,$H73*$L73,0))</f>
        <v/>
      </c>
      <c r="N73" s="40" t="n"/>
      <c r="O73" s="41">
        <f>IF($A73="","",IFERROR($M73+$N73,0))</f>
        <v/>
      </c>
      <c r="P73" s="41">
        <f>IF($A73="","",$O73*10%)</f>
        <v/>
      </c>
      <c r="Q73" s="41">
        <f>IF($A73="","",$O73+$P73)</f>
        <v/>
      </c>
      <c r="R73" s="40" t="n"/>
      <c r="S73" s="41">
        <f>IF($A73="","",IFERROR($Q73-$R73,0))</f>
        <v/>
      </c>
      <c r="T73" s="2" t="n"/>
      <c r="U73" s="13">
        <f>IF($A73="","",IF($S73&lt;=0,"Paid",IF($R73&gt;0,"Part-paid","Unpaid")))</f>
        <v/>
      </c>
      <c r="V73" s="3" t="n"/>
    </row>
    <row r="74">
      <c r="A74" s="2" t="n"/>
      <c r="B74" s="3" t="n"/>
      <c r="C74" s="4" t="n"/>
      <c r="D74" s="3" t="n"/>
      <c r="E74" s="3" t="n"/>
      <c r="F74" s="38" t="n"/>
      <c r="G74" s="38" t="n"/>
      <c r="H74" s="6">
        <f>IF($A74="","",IF(OR($F74="",$G74=""),"",$G74-$F74))</f>
        <v/>
      </c>
      <c r="I74" s="2" t="n"/>
      <c r="J74" s="2" t="n"/>
      <c r="K74" s="7" t="n"/>
      <c r="L74" s="39">
        <f>IF($A74="","",IFERROR(VLOOKUP($J74,'Lists &amp; Instructions'!$A$2:$B$5,2,FALSE),""))</f>
        <v/>
      </c>
      <c r="M74" s="39">
        <f>IF($A74="","",IF($H74&gt;0,$H74*$L74,0))</f>
        <v/>
      </c>
      <c r="N74" s="40" t="n"/>
      <c r="O74" s="39">
        <f>IF($A74="","",IFERROR($M74+$N74,0))</f>
        <v/>
      </c>
      <c r="P74" s="39">
        <f>IF($A74="","",$O74*10%)</f>
        <v/>
      </c>
      <c r="Q74" s="39">
        <f>IF($A74="","",$O74+$P74)</f>
        <v/>
      </c>
      <c r="R74" s="40" t="n"/>
      <c r="S74" s="39">
        <f>IF($A74="","",IFERROR($Q74-$R74,0))</f>
        <v/>
      </c>
      <c r="T74" s="2" t="n"/>
      <c r="U74" s="10">
        <f>IF($A74="","",IF($S74&lt;=0,"Paid",IF($R74&gt;0,"Part-paid","Unpaid")))</f>
        <v/>
      </c>
      <c r="V74" s="3" t="n"/>
    </row>
    <row r="75">
      <c r="A75" s="2" t="n"/>
      <c r="B75" s="3" t="n"/>
      <c r="C75" s="4" t="n"/>
      <c r="D75" s="3" t="n"/>
      <c r="E75" s="3" t="n"/>
      <c r="F75" s="38" t="n"/>
      <c r="G75" s="38" t="n"/>
      <c r="H75" s="11">
        <f>IF($A75="","",IF(OR($F75="",$G75=""),"",$G75-$F75))</f>
        <v/>
      </c>
      <c r="I75" s="2" t="n"/>
      <c r="J75" s="2" t="n"/>
      <c r="K75" s="7" t="n"/>
      <c r="L75" s="41">
        <f>IF($A75="","",IFERROR(VLOOKUP($J75,'Lists &amp; Instructions'!$A$2:$B$5,2,FALSE),""))</f>
        <v/>
      </c>
      <c r="M75" s="41">
        <f>IF($A75="","",IF($H75&gt;0,$H75*$L75,0))</f>
        <v/>
      </c>
      <c r="N75" s="40" t="n"/>
      <c r="O75" s="41">
        <f>IF($A75="","",IFERROR($M75+$N75,0))</f>
        <v/>
      </c>
      <c r="P75" s="41">
        <f>IF($A75="","",$O75*10%)</f>
        <v/>
      </c>
      <c r="Q75" s="41">
        <f>IF($A75="","",$O75+$P75)</f>
        <v/>
      </c>
      <c r="R75" s="40" t="n"/>
      <c r="S75" s="41">
        <f>IF($A75="","",IFERROR($Q75-$R75,0))</f>
        <v/>
      </c>
      <c r="T75" s="2" t="n"/>
      <c r="U75" s="13">
        <f>IF($A75="","",IF($S75&lt;=0,"Paid",IF($R75&gt;0,"Part-paid","Unpaid")))</f>
        <v/>
      </c>
      <c r="V75" s="3" t="n"/>
    </row>
    <row r="76">
      <c r="A76" s="2" t="n"/>
      <c r="B76" s="3" t="n"/>
      <c r="C76" s="4" t="n"/>
      <c r="D76" s="3" t="n"/>
      <c r="E76" s="3" t="n"/>
      <c r="F76" s="38" t="n"/>
      <c r="G76" s="38" t="n"/>
      <c r="H76" s="6">
        <f>IF($A76="","",IF(OR($F76="",$G76=""),"",$G76-$F76))</f>
        <v/>
      </c>
      <c r="I76" s="2" t="n"/>
      <c r="J76" s="2" t="n"/>
      <c r="K76" s="7" t="n"/>
      <c r="L76" s="39">
        <f>IF($A76="","",IFERROR(VLOOKUP($J76,'Lists &amp; Instructions'!$A$2:$B$5,2,FALSE),""))</f>
        <v/>
      </c>
      <c r="M76" s="39">
        <f>IF($A76="","",IF($H76&gt;0,$H76*$L76,0))</f>
        <v/>
      </c>
      <c r="N76" s="40" t="n"/>
      <c r="O76" s="39">
        <f>IF($A76="","",IFERROR($M76+$N76,0))</f>
        <v/>
      </c>
      <c r="P76" s="39">
        <f>IF($A76="","",$O76*10%)</f>
        <v/>
      </c>
      <c r="Q76" s="39">
        <f>IF($A76="","",$O76+$P76)</f>
        <v/>
      </c>
      <c r="R76" s="40" t="n"/>
      <c r="S76" s="39">
        <f>IF($A76="","",IFERROR($Q76-$R76,0))</f>
        <v/>
      </c>
      <c r="T76" s="2" t="n"/>
      <c r="U76" s="10">
        <f>IF($A76="","",IF($S76&lt;=0,"Paid",IF($R76&gt;0,"Part-paid","Unpaid")))</f>
        <v/>
      </c>
      <c r="V76" s="3" t="n"/>
    </row>
    <row r="77">
      <c r="A77" s="2" t="n"/>
      <c r="B77" s="3" t="n"/>
      <c r="C77" s="4" t="n"/>
      <c r="D77" s="3" t="n"/>
      <c r="E77" s="3" t="n"/>
      <c r="F77" s="38" t="n"/>
      <c r="G77" s="38" t="n"/>
      <c r="H77" s="11">
        <f>IF($A77="","",IF(OR($F77="",$G77=""),"",$G77-$F77))</f>
        <v/>
      </c>
      <c r="I77" s="2" t="n"/>
      <c r="J77" s="2" t="n"/>
      <c r="K77" s="7" t="n"/>
      <c r="L77" s="41">
        <f>IF($A77="","",IFERROR(VLOOKUP($J77,'Lists &amp; Instructions'!$A$2:$B$5,2,FALSE),""))</f>
        <v/>
      </c>
      <c r="M77" s="41">
        <f>IF($A77="","",IF($H77&gt;0,$H77*$L77,0))</f>
        <v/>
      </c>
      <c r="N77" s="40" t="n"/>
      <c r="O77" s="41">
        <f>IF($A77="","",IFERROR($M77+$N77,0))</f>
        <v/>
      </c>
      <c r="P77" s="41">
        <f>IF($A77="","",$O77*10%)</f>
        <v/>
      </c>
      <c r="Q77" s="41">
        <f>IF($A77="","",$O77+$P77)</f>
        <v/>
      </c>
      <c r="R77" s="40" t="n"/>
      <c r="S77" s="41">
        <f>IF($A77="","",IFERROR($Q77-$R77,0))</f>
        <v/>
      </c>
      <c r="T77" s="2" t="n"/>
      <c r="U77" s="13">
        <f>IF($A77="","",IF($S77&lt;=0,"Paid",IF($R77&gt;0,"Part-paid","Unpaid")))</f>
        <v/>
      </c>
      <c r="V77" s="3" t="n"/>
    </row>
    <row r="78">
      <c r="A78" s="2" t="n"/>
      <c r="B78" s="3" t="n"/>
      <c r="C78" s="4" t="n"/>
      <c r="D78" s="3" t="n"/>
      <c r="E78" s="3" t="n"/>
      <c r="F78" s="38" t="n"/>
      <c r="G78" s="38" t="n"/>
      <c r="H78" s="6">
        <f>IF($A78="","",IF(OR($F78="",$G78=""),"",$G78-$F78))</f>
        <v/>
      </c>
      <c r="I78" s="2" t="n"/>
      <c r="J78" s="2" t="n"/>
      <c r="K78" s="7" t="n"/>
      <c r="L78" s="39">
        <f>IF($A78="","",IFERROR(VLOOKUP($J78,'Lists &amp; Instructions'!$A$2:$B$5,2,FALSE),""))</f>
        <v/>
      </c>
      <c r="M78" s="39">
        <f>IF($A78="","",IF($H78&gt;0,$H78*$L78,0))</f>
        <v/>
      </c>
      <c r="N78" s="40" t="n"/>
      <c r="O78" s="39">
        <f>IF($A78="","",IFERROR($M78+$N78,0))</f>
        <v/>
      </c>
      <c r="P78" s="39">
        <f>IF($A78="","",$O78*10%)</f>
        <v/>
      </c>
      <c r="Q78" s="39">
        <f>IF($A78="","",$O78+$P78)</f>
        <v/>
      </c>
      <c r="R78" s="40" t="n"/>
      <c r="S78" s="39">
        <f>IF($A78="","",IFERROR($Q78-$R78,0))</f>
        <v/>
      </c>
      <c r="T78" s="2" t="n"/>
      <c r="U78" s="10">
        <f>IF($A78="","",IF($S78&lt;=0,"Paid",IF($R78&gt;0,"Part-paid","Unpaid")))</f>
        <v/>
      </c>
      <c r="V78" s="3" t="n"/>
    </row>
    <row r="79">
      <c r="A79" s="2" t="n"/>
      <c r="B79" s="3" t="n"/>
      <c r="C79" s="4" t="n"/>
      <c r="D79" s="3" t="n"/>
      <c r="E79" s="3" t="n"/>
      <c r="F79" s="38" t="n"/>
      <c r="G79" s="38" t="n"/>
      <c r="H79" s="11">
        <f>IF($A79="","",IF(OR($F79="",$G79=""),"",$G79-$F79))</f>
        <v/>
      </c>
      <c r="I79" s="2" t="n"/>
      <c r="J79" s="2" t="n"/>
      <c r="K79" s="7" t="n"/>
      <c r="L79" s="41">
        <f>IF($A79="","",IFERROR(VLOOKUP($J79,'Lists &amp; Instructions'!$A$2:$B$5,2,FALSE),""))</f>
        <v/>
      </c>
      <c r="M79" s="41">
        <f>IF($A79="","",IF($H79&gt;0,$H79*$L79,0))</f>
        <v/>
      </c>
      <c r="N79" s="40" t="n"/>
      <c r="O79" s="41">
        <f>IF($A79="","",IFERROR($M79+$N79,0))</f>
        <v/>
      </c>
      <c r="P79" s="41">
        <f>IF($A79="","",$O79*10%)</f>
        <v/>
      </c>
      <c r="Q79" s="41">
        <f>IF($A79="","",$O79+$P79)</f>
        <v/>
      </c>
      <c r="R79" s="40" t="n"/>
      <c r="S79" s="41">
        <f>IF($A79="","",IFERROR($Q79-$R79,0))</f>
        <v/>
      </c>
      <c r="T79" s="2" t="n"/>
      <c r="U79" s="13">
        <f>IF($A79="","",IF($S79&lt;=0,"Paid",IF($R79&gt;0,"Part-paid","Unpaid")))</f>
        <v/>
      </c>
      <c r="V79" s="3" t="n"/>
    </row>
    <row r="80">
      <c r="A80" s="2" t="n"/>
      <c r="B80" s="3" t="n"/>
      <c r="C80" s="4" t="n"/>
      <c r="D80" s="3" t="n"/>
      <c r="E80" s="3" t="n"/>
      <c r="F80" s="38" t="n"/>
      <c r="G80" s="38" t="n"/>
      <c r="H80" s="6">
        <f>IF($A80="","",IF(OR($F80="",$G80=""),"",$G80-$F80))</f>
        <v/>
      </c>
      <c r="I80" s="2" t="n"/>
      <c r="J80" s="2" t="n"/>
      <c r="K80" s="7" t="n"/>
      <c r="L80" s="39">
        <f>IF($A80="","",IFERROR(VLOOKUP($J80,'Lists &amp; Instructions'!$A$2:$B$5,2,FALSE),""))</f>
        <v/>
      </c>
      <c r="M80" s="39">
        <f>IF($A80="","",IF($H80&gt;0,$H80*$L80,0))</f>
        <v/>
      </c>
      <c r="N80" s="40" t="n"/>
      <c r="O80" s="39">
        <f>IF($A80="","",IFERROR($M80+$N80,0))</f>
        <v/>
      </c>
      <c r="P80" s="39">
        <f>IF($A80="","",$O80*10%)</f>
        <v/>
      </c>
      <c r="Q80" s="39">
        <f>IF($A80="","",$O80+$P80)</f>
        <v/>
      </c>
      <c r="R80" s="40" t="n"/>
      <c r="S80" s="39">
        <f>IF($A80="","",IFERROR($Q80-$R80,0))</f>
        <v/>
      </c>
      <c r="T80" s="2" t="n"/>
      <c r="U80" s="10">
        <f>IF($A80="","",IF($S80&lt;=0,"Paid",IF($R80&gt;0,"Part-paid","Unpaid")))</f>
        <v/>
      </c>
      <c r="V80" s="3" t="n"/>
    </row>
    <row r="81">
      <c r="A81" s="2" t="n"/>
      <c r="B81" s="3" t="n"/>
      <c r="C81" s="4" t="n"/>
      <c r="D81" s="3" t="n"/>
      <c r="E81" s="3" t="n"/>
      <c r="F81" s="38" t="n"/>
      <c r="G81" s="38" t="n"/>
      <c r="H81" s="11">
        <f>IF($A81="","",IF(OR($F81="",$G81=""),"",$G81-$F81))</f>
        <v/>
      </c>
      <c r="I81" s="2" t="n"/>
      <c r="J81" s="2" t="n"/>
      <c r="K81" s="7" t="n"/>
      <c r="L81" s="41">
        <f>IF($A81="","",IFERROR(VLOOKUP($J81,'Lists &amp; Instructions'!$A$2:$B$5,2,FALSE),""))</f>
        <v/>
      </c>
      <c r="M81" s="41">
        <f>IF($A81="","",IF($H81&gt;0,$H81*$L81,0))</f>
        <v/>
      </c>
      <c r="N81" s="40" t="n"/>
      <c r="O81" s="41">
        <f>IF($A81="","",IFERROR($M81+$N81,0))</f>
        <v/>
      </c>
      <c r="P81" s="41">
        <f>IF($A81="","",$O81*10%)</f>
        <v/>
      </c>
      <c r="Q81" s="41">
        <f>IF($A81="","",$O81+$P81)</f>
        <v/>
      </c>
      <c r="R81" s="40" t="n"/>
      <c r="S81" s="41">
        <f>IF($A81="","",IFERROR($Q81-$R81,0))</f>
        <v/>
      </c>
      <c r="T81" s="2" t="n"/>
      <c r="U81" s="13">
        <f>IF($A81="","",IF($S81&lt;=0,"Paid",IF($R81&gt;0,"Part-paid","Unpaid")))</f>
        <v/>
      </c>
      <c r="V81" s="3" t="n"/>
    </row>
    <row r="82">
      <c r="A82" s="2" t="n"/>
      <c r="B82" s="3" t="n"/>
      <c r="C82" s="4" t="n"/>
      <c r="D82" s="3" t="n"/>
      <c r="E82" s="3" t="n"/>
      <c r="F82" s="38" t="n"/>
      <c r="G82" s="38" t="n"/>
      <c r="H82" s="6">
        <f>IF($A82="","",IF(OR($F82="",$G82=""),"",$G82-$F82))</f>
        <v/>
      </c>
      <c r="I82" s="2" t="n"/>
      <c r="J82" s="2" t="n"/>
      <c r="K82" s="7" t="n"/>
      <c r="L82" s="39">
        <f>IF($A82="","",IFERROR(VLOOKUP($J82,'Lists &amp; Instructions'!$A$2:$B$5,2,FALSE),""))</f>
        <v/>
      </c>
      <c r="M82" s="39">
        <f>IF($A82="","",IF($H82&gt;0,$H82*$L82,0))</f>
        <v/>
      </c>
      <c r="N82" s="40" t="n"/>
      <c r="O82" s="39">
        <f>IF($A82="","",IFERROR($M82+$N82,0))</f>
        <v/>
      </c>
      <c r="P82" s="39">
        <f>IF($A82="","",$O82*10%)</f>
        <v/>
      </c>
      <c r="Q82" s="39">
        <f>IF($A82="","",$O82+$P82)</f>
        <v/>
      </c>
      <c r="R82" s="40" t="n"/>
      <c r="S82" s="39">
        <f>IF($A82="","",IFERROR($Q82-$R82,0))</f>
        <v/>
      </c>
      <c r="T82" s="2" t="n"/>
      <c r="U82" s="10">
        <f>IF($A82="","",IF($S82&lt;=0,"Paid",IF($R82&gt;0,"Part-paid","Unpaid")))</f>
        <v/>
      </c>
      <c r="V82" s="3" t="n"/>
    </row>
    <row r="83">
      <c r="A83" s="2" t="n"/>
      <c r="B83" s="3" t="n"/>
      <c r="C83" s="4" t="n"/>
      <c r="D83" s="3" t="n"/>
      <c r="E83" s="3" t="n"/>
      <c r="F83" s="38" t="n"/>
      <c r="G83" s="38" t="n"/>
      <c r="H83" s="11">
        <f>IF($A83="","",IF(OR($F83="",$G83=""),"",$G83-$F83))</f>
        <v/>
      </c>
      <c r="I83" s="2" t="n"/>
      <c r="J83" s="2" t="n"/>
      <c r="K83" s="7" t="n"/>
      <c r="L83" s="41">
        <f>IF($A83="","",IFERROR(VLOOKUP($J83,'Lists &amp; Instructions'!$A$2:$B$5,2,FALSE),""))</f>
        <v/>
      </c>
      <c r="M83" s="41">
        <f>IF($A83="","",IF($H83&gt;0,$H83*$L83,0))</f>
        <v/>
      </c>
      <c r="N83" s="40" t="n"/>
      <c r="O83" s="41">
        <f>IF($A83="","",IFERROR($M83+$N83,0))</f>
        <v/>
      </c>
      <c r="P83" s="41">
        <f>IF($A83="","",$O83*10%)</f>
        <v/>
      </c>
      <c r="Q83" s="41">
        <f>IF($A83="","",$O83+$P83)</f>
        <v/>
      </c>
      <c r="R83" s="40" t="n"/>
      <c r="S83" s="41">
        <f>IF($A83="","",IFERROR($Q83-$R83,0))</f>
        <v/>
      </c>
      <c r="T83" s="2" t="n"/>
      <c r="U83" s="13">
        <f>IF($A83="","",IF($S83&lt;=0,"Paid",IF($R83&gt;0,"Part-paid","Unpaid")))</f>
        <v/>
      </c>
      <c r="V83" s="3" t="n"/>
    </row>
    <row r="84">
      <c r="A84" s="2" t="n"/>
      <c r="B84" s="3" t="n"/>
      <c r="C84" s="4" t="n"/>
      <c r="D84" s="3" t="n"/>
      <c r="E84" s="3" t="n"/>
      <c r="F84" s="38" t="n"/>
      <c r="G84" s="38" t="n"/>
      <c r="H84" s="6">
        <f>IF($A84="","",IF(OR($F84="",$G84=""),"",$G84-$F84))</f>
        <v/>
      </c>
      <c r="I84" s="2" t="n"/>
      <c r="J84" s="2" t="n"/>
      <c r="K84" s="7" t="n"/>
      <c r="L84" s="39">
        <f>IF($A84="","",IFERROR(VLOOKUP($J84,'Lists &amp; Instructions'!$A$2:$B$5,2,FALSE),""))</f>
        <v/>
      </c>
      <c r="M84" s="39">
        <f>IF($A84="","",IF($H84&gt;0,$H84*$L84,0))</f>
        <v/>
      </c>
      <c r="N84" s="40" t="n"/>
      <c r="O84" s="39">
        <f>IF($A84="","",IFERROR($M84+$N84,0))</f>
        <v/>
      </c>
      <c r="P84" s="39">
        <f>IF($A84="","",$O84*10%)</f>
        <v/>
      </c>
      <c r="Q84" s="39">
        <f>IF($A84="","",$O84+$P84)</f>
        <v/>
      </c>
      <c r="R84" s="40" t="n"/>
      <c r="S84" s="39">
        <f>IF($A84="","",IFERROR($Q84-$R84,0))</f>
        <v/>
      </c>
      <c r="T84" s="2" t="n"/>
      <c r="U84" s="10">
        <f>IF($A84="","",IF($S84&lt;=0,"Paid",IF($R84&gt;0,"Part-paid","Unpaid")))</f>
        <v/>
      </c>
      <c r="V84" s="3" t="n"/>
    </row>
    <row r="85">
      <c r="A85" s="2" t="n"/>
      <c r="B85" s="3" t="n"/>
      <c r="C85" s="4" t="n"/>
      <c r="D85" s="3" t="n"/>
      <c r="E85" s="3" t="n"/>
      <c r="F85" s="38" t="n"/>
      <c r="G85" s="38" t="n"/>
      <c r="H85" s="11">
        <f>IF($A85="","",IF(OR($F85="",$G85=""),"",$G85-$F85))</f>
        <v/>
      </c>
      <c r="I85" s="2" t="n"/>
      <c r="J85" s="2" t="n"/>
      <c r="K85" s="7" t="n"/>
      <c r="L85" s="41">
        <f>IF($A85="","",IFERROR(VLOOKUP($J85,'Lists &amp; Instructions'!$A$2:$B$5,2,FALSE),""))</f>
        <v/>
      </c>
      <c r="M85" s="41">
        <f>IF($A85="","",IF($H85&gt;0,$H85*$L85,0))</f>
        <v/>
      </c>
      <c r="N85" s="40" t="n"/>
      <c r="O85" s="41">
        <f>IF($A85="","",IFERROR($M85+$N85,0))</f>
        <v/>
      </c>
      <c r="P85" s="41">
        <f>IF($A85="","",$O85*10%)</f>
        <v/>
      </c>
      <c r="Q85" s="41">
        <f>IF($A85="","",$O85+$P85)</f>
        <v/>
      </c>
      <c r="R85" s="40" t="n"/>
      <c r="S85" s="41">
        <f>IF($A85="","",IFERROR($Q85-$R85,0))</f>
        <v/>
      </c>
      <c r="T85" s="2" t="n"/>
      <c r="U85" s="13">
        <f>IF($A85="","",IF($S85&lt;=0,"Paid",IF($R85&gt;0,"Part-paid","Unpaid")))</f>
        <v/>
      </c>
      <c r="V85" s="3" t="n"/>
    </row>
    <row r="86">
      <c r="A86" s="2" t="n"/>
      <c r="B86" s="3" t="n"/>
      <c r="C86" s="4" t="n"/>
      <c r="D86" s="3" t="n"/>
      <c r="E86" s="3" t="n"/>
      <c r="F86" s="38" t="n"/>
      <c r="G86" s="38" t="n"/>
      <c r="H86" s="6">
        <f>IF($A86="","",IF(OR($F86="",$G86=""),"",$G86-$F86))</f>
        <v/>
      </c>
      <c r="I86" s="2" t="n"/>
      <c r="J86" s="2" t="n"/>
      <c r="K86" s="7" t="n"/>
      <c r="L86" s="39">
        <f>IF($A86="","",IFERROR(VLOOKUP($J86,'Lists &amp; Instructions'!$A$2:$B$5,2,FALSE),""))</f>
        <v/>
      </c>
      <c r="M86" s="39">
        <f>IF($A86="","",IF($H86&gt;0,$H86*$L86,0))</f>
        <v/>
      </c>
      <c r="N86" s="40" t="n"/>
      <c r="O86" s="39">
        <f>IF($A86="","",IFERROR($M86+$N86,0))</f>
        <v/>
      </c>
      <c r="P86" s="39">
        <f>IF($A86="","",$O86*10%)</f>
        <v/>
      </c>
      <c r="Q86" s="39">
        <f>IF($A86="","",$O86+$P86)</f>
        <v/>
      </c>
      <c r="R86" s="40" t="n"/>
      <c r="S86" s="39">
        <f>IF($A86="","",IFERROR($Q86-$R86,0))</f>
        <v/>
      </c>
      <c r="T86" s="2" t="n"/>
      <c r="U86" s="10">
        <f>IF($A86="","",IF($S86&lt;=0,"Paid",IF($R86&gt;0,"Part-paid","Unpaid")))</f>
        <v/>
      </c>
      <c r="V86" s="3" t="n"/>
    </row>
    <row r="87">
      <c r="A87" s="2" t="n"/>
      <c r="B87" s="3" t="n"/>
      <c r="C87" s="4" t="n"/>
      <c r="D87" s="3" t="n"/>
      <c r="E87" s="3" t="n"/>
      <c r="F87" s="38" t="n"/>
      <c r="G87" s="38" t="n"/>
      <c r="H87" s="11">
        <f>IF($A87="","",IF(OR($F87="",$G87=""),"",$G87-$F87))</f>
        <v/>
      </c>
      <c r="I87" s="2" t="n"/>
      <c r="J87" s="2" t="n"/>
      <c r="K87" s="7" t="n"/>
      <c r="L87" s="41">
        <f>IF($A87="","",IFERROR(VLOOKUP($J87,'Lists &amp; Instructions'!$A$2:$B$5,2,FALSE),""))</f>
        <v/>
      </c>
      <c r="M87" s="41">
        <f>IF($A87="","",IF($H87&gt;0,$H87*$L87,0))</f>
        <v/>
      </c>
      <c r="N87" s="40" t="n"/>
      <c r="O87" s="41">
        <f>IF($A87="","",IFERROR($M87+$N87,0))</f>
        <v/>
      </c>
      <c r="P87" s="41">
        <f>IF($A87="","",$O87*10%)</f>
        <v/>
      </c>
      <c r="Q87" s="41">
        <f>IF($A87="","",$O87+$P87)</f>
        <v/>
      </c>
      <c r="R87" s="40" t="n"/>
      <c r="S87" s="41">
        <f>IF($A87="","",IFERROR($Q87-$R87,0))</f>
        <v/>
      </c>
      <c r="T87" s="2" t="n"/>
      <c r="U87" s="13">
        <f>IF($A87="","",IF($S87&lt;=0,"Paid",IF($R87&gt;0,"Part-paid","Unpaid")))</f>
        <v/>
      </c>
      <c r="V87" s="3" t="n"/>
    </row>
    <row r="88">
      <c r="A88" s="2" t="n"/>
      <c r="B88" s="3" t="n"/>
      <c r="C88" s="4" t="n"/>
      <c r="D88" s="3" t="n"/>
      <c r="E88" s="3" t="n"/>
      <c r="F88" s="38" t="n"/>
      <c r="G88" s="38" t="n"/>
      <c r="H88" s="6">
        <f>IF($A88="","",IF(OR($F88="",$G88=""),"",$G88-$F88))</f>
        <v/>
      </c>
      <c r="I88" s="2" t="n"/>
      <c r="J88" s="2" t="n"/>
      <c r="K88" s="7" t="n"/>
      <c r="L88" s="39">
        <f>IF($A88="","",IFERROR(VLOOKUP($J88,'Lists &amp; Instructions'!$A$2:$B$5,2,FALSE),""))</f>
        <v/>
      </c>
      <c r="M88" s="39">
        <f>IF($A88="","",IF($H88&gt;0,$H88*$L88,0))</f>
        <v/>
      </c>
      <c r="N88" s="40" t="n"/>
      <c r="O88" s="39">
        <f>IF($A88="","",IFERROR($M88+$N88,0))</f>
        <v/>
      </c>
      <c r="P88" s="39">
        <f>IF($A88="","",$O88*10%)</f>
        <v/>
      </c>
      <c r="Q88" s="39">
        <f>IF($A88="","",$O88+$P88)</f>
        <v/>
      </c>
      <c r="R88" s="40" t="n"/>
      <c r="S88" s="39">
        <f>IF($A88="","",IFERROR($Q88-$R88,0))</f>
        <v/>
      </c>
      <c r="T88" s="2" t="n"/>
      <c r="U88" s="10">
        <f>IF($A88="","",IF($S88&lt;=0,"Paid",IF($R88&gt;0,"Part-paid","Unpaid")))</f>
        <v/>
      </c>
      <c r="V88" s="3" t="n"/>
    </row>
    <row r="89">
      <c r="A89" s="2" t="n"/>
      <c r="B89" s="3" t="n"/>
      <c r="C89" s="4" t="n"/>
      <c r="D89" s="3" t="n"/>
      <c r="E89" s="3" t="n"/>
      <c r="F89" s="38" t="n"/>
      <c r="G89" s="38" t="n"/>
      <c r="H89" s="11">
        <f>IF($A89="","",IF(OR($F89="",$G89=""),"",$G89-$F89))</f>
        <v/>
      </c>
      <c r="I89" s="2" t="n"/>
      <c r="J89" s="2" t="n"/>
      <c r="K89" s="7" t="n"/>
      <c r="L89" s="41">
        <f>IF($A89="","",IFERROR(VLOOKUP($J89,'Lists &amp; Instructions'!$A$2:$B$5,2,FALSE),""))</f>
        <v/>
      </c>
      <c r="M89" s="41">
        <f>IF($A89="","",IF($H89&gt;0,$H89*$L89,0))</f>
        <v/>
      </c>
      <c r="N89" s="40" t="n"/>
      <c r="O89" s="41">
        <f>IF($A89="","",IFERROR($M89+$N89,0))</f>
        <v/>
      </c>
      <c r="P89" s="41">
        <f>IF($A89="","",$O89*10%)</f>
        <v/>
      </c>
      <c r="Q89" s="41">
        <f>IF($A89="","",$O89+$P89)</f>
        <v/>
      </c>
      <c r="R89" s="40" t="n"/>
      <c r="S89" s="41">
        <f>IF($A89="","",IFERROR($Q89-$R89,0))</f>
        <v/>
      </c>
      <c r="T89" s="2" t="n"/>
      <c r="U89" s="13">
        <f>IF($A89="","",IF($S89&lt;=0,"Paid",IF($R89&gt;0,"Part-paid","Unpaid")))</f>
        <v/>
      </c>
      <c r="V89" s="3" t="n"/>
    </row>
    <row r="90">
      <c r="A90" s="2" t="n"/>
      <c r="B90" s="3" t="n"/>
      <c r="C90" s="4" t="n"/>
      <c r="D90" s="3" t="n"/>
      <c r="E90" s="3" t="n"/>
      <c r="F90" s="38" t="n"/>
      <c r="G90" s="38" t="n"/>
      <c r="H90" s="6">
        <f>IF($A90="","",IF(OR($F90="",$G90=""),"",$G90-$F90))</f>
        <v/>
      </c>
      <c r="I90" s="2" t="n"/>
      <c r="J90" s="2" t="n"/>
      <c r="K90" s="7" t="n"/>
      <c r="L90" s="39">
        <f>IF($A90="","",IFERROR(VLOOKUP($J90,'Lists &amp; Instructions'!$A$2:$B$5,2,FALSE),""))</f>
        <v/>
      </c>
      <c r="M90" s="39">
        <f>IF($A90="","",IF($H90&gt;0,$H90*$L90,0))</f>
        <v/>
      </c>
      <c r="N90" s="40" t="n"/>
      <c r="O90" s="39">
        <f>IF($A90="","",IFERROR($M90+$N90,0))</f>
        <v/>
      </c>
      <c r="P90" s="39">
        <f>IF($A90="","",$O90*10%)</f>
        <v/>
      </c>
      <c r="Q90" s="39">
        <f>IF($A90="","",$O90+$P90)</f>
        <v/>
      </c>
      <c r="R90" s="40" t="n"/>
      <c r="S90" s="39">
        <f>IF($A90="","",IFERROR($Q90-$R90,0))</f>
        <v/>
      </c>
      <c r="T90" s="2" t="n"/>
      <c r="U90" s="10">
        <f>IF($A90="","",IF($S90&lt;=0,"Paid",IF($R90&gt;0,"Part-paid","Unpaid")))</f>
        <v/>
      </c>
      <c r="V90" s="3" t="n"/>
    </row>
    <row r="91">
      <c r="A91" s="2" t="n"/>
      <c r="B91" s="3" t="n"/>
      <c r="C91" s="4" t="n"/>
      <c r="D91" s="3" t="n"/>
      <c r="E91" s="3" t="n"/>
      <c r="F91" s="38" t="n"/>
      <c r="G91" s="38" t="n"/>
      <c r="H91" s="11">
        <f>IF($A91="","",IF(OR($F91="",$G91=""),"",$G91-$F91))</f>
        <v/>
      </c>
      <c r="I91" s="2" t="n"/>
      <c r="J91" s="2" t="n"/>
      <c r="K91" s="7" t="n"/>
      <c r="L91" s="41">
        <f>IF($A91="","",IFERROR(VLOOKUP($J91,'Lists &amp; Instructions'!$A$2:$B$5,2,FALSE),""))</f>
        <v/>
      </c>
      <c r="M91" s="41">
        <f>IF($A91="","",IF($H91&gt;0,$H91*$L91,0))</f>
        <v/>
      </c>
      <c r="N91" s="40" t="n"/>
      <c r="O91" s="41">
        <f>IF($A91="","",IFERROR($M91+$N91,0))</f>
        <v/>
      </c>
      <c r="P91" s="41">
        <f>IF($A91="","",$O91*10%)</f>
        <v/>
      </c>
      <c r="Q91" s="41">
        <f>IF($A91="","",$O91+$P91)</f>
        <v/>
      </c>
      <c r="R91" s="40" t="n"/>
      <c r="S91" s="41">
        <f>IF($A91="","",IFERROR($Q91-$R91,0))</f>
        <v/>
      </c>
      <c r="T91" s="2" t="n"/>
      <c r="U91" s="13">
        <f>IF($A91="","",IF($S91&lt;=0,"Paid",IF($R91&gt;0,"Part-paid","Unpaid")))</f>
        <v/>
      </c>
      <c r="V91" s="3" t="n"/>
    </row>
    <row r="92">
      <c r="A92" s="2" t="n"/>
      <c r="B92" s="3" t="n"/>
      <c r="C92" s="4" t="n"/>
      <c r="D92" s="3" t="n"/>
      <c r="E92" s="3" t="n"/>
      <c r="F92" s="38" t="n"/>
      <c r="G92" s="38" t="n"/>
      <c r="H92" s="6">
        <f>IF($A92="","",IF(OR($F92="",$G92=""),"",$G92-$F92))</f>
        <v/>
      </c>
      <c r="I92" s="2" t="n"/>
      <c r="J92" s="2" t="n"/>
      <c r="K92" s="7" t="n"/>
      <c r="L92" s="39">
        <f>IF($A92="","",IFERROR(VLOOKUP($J92,'Lists &amp; Instructions'!$A$2:$B$5,2,FALSE),""))</f>
        <v/>
      </c>
      <c r="M92" s="39">
        <f>IF($A92="","",IF($H92&gt;0,$H92*$L92,0))</f>
        <v/>
      </c>
      <c r="N92" s="40" t="n"/>
      <c r="O92" s="39">
        <f>IF($A92="","",IFERROR($M92+$N92,0))</f>
        <v/>
      </c>
      <c r="P92" s="39">
        <f>IF($A92="","",$O92*10%)</f>
        <v/>
      </c>
      <c r="Q92" s="39">
        <f>IF($A92="","",$O92+$P92)</f>
        <v/>
      </c>
      <c r="R92" s="40" t="n"/>
      <c r="S92" s="39">
        <f>IF($A92="","",IFERROR($Q92-$R92,0))</f>
        <v/>
      </c>
      <c r="T92" s="2" t="n"/>
      <c r="U92" s="10">
        <f>IF($A92="","",IF($S92&lt;=0,"Paid",IF($R92&gt;0,"Part-paid","Unpaid")))</f>
        <v/>
      </c>
      <c r="V92" s="3" t="n"/>
    </row>
    <row r="93">
      <c r="A93" s="2" t="n"/>
      <c r="B93" s="3" t="n"/>
      <c r="C93" s="4" t="n"/>
      <c r="D93" s="3" t="n"/>
      <c r="E93" s="3" t="n"/>
      <c r="F93" s="38" t="n"/>
      <c r="G93" s="38" t="n"/>
      <c r="H93" s="11">
        <f>IF($A93="","",IF(OR($F93="",$G93=""),"",$G93-$F93))</f>
        <v/>
      </c>
      <c r="I93" s="2" t="n"/>
      <c r="J93" s="2" t="n"/>
      <c r="K93" s="7" t="n"/>
      <c r="L93" s="41">
        <f>IF($A93="","",IFERROR(VLOOKUP($J93,'Lists &amp; Instructions'!$A$2:$B$5,2,FALSE),""))</f>
        <v/>
      </c>
      <c r="M93" s="41">
        <f>IF($A93="","",IF($H93&gt;0,$H93*$L93,0))</f>
        <v/>
      </c>
      <c r="N93" s="40" t="n"/>
      <c r="O93" s="41">
        <f>IF($A93="","",IFERROR($M93+$N93,0))</f>
        <v/>
      </c>
      <c r="P93" s="41">
        <f>IF($A93="","",$O93*10%)</f>
        <v/>
      </c>
      <c r="Q93" s="41">
        <f>IF($A93="","",$O93+$P93)</f>
        <v/>
      </c>
      <c r="R93" s="40" t="n"/>
      <c r="S93" s="41">
        <f>IF($A93="","",IFERROR($Q93-$R93,0))</f>
        <v/>
      </c>
      <c r="T93" s="2" t="n"/>
      <c r="U93" s="13">
        <f>IF($A93="","",IF($S93&lt;=0,"Paid",IF($R93&gt;0,"Part-paid","Unpaid")))</f>
        <v/>
      </c>
      <c r="V93" s="3" t="n"/>
    </row>
    <row r="94">
      <c r="A94" s="2" t="n"/>
      <c r="B94" s="3" t="n"/>
      <c r="C94" s="4" t="n"/>
      <c r="D94" s="3" t="n"/>
      <c r="E94" s="3" t="n"/>
      <c r="F94" s="38" t="n"/>
      <c r="G94" s="38" t="n"/>
      <c r="H94" s="6">
        <f>IF($A94="","",IF(OR($F94="",$G94=""),"",$G94-$F94))</f>
        <v/>
      </c>
      <c r="I94" s="2" t="n"/>
      <c r="J94" s="2" t="n"/>
      <c r="K94" s="7" t="n"/>
      <c r="L94" s="39">
        <f>IF($A94="","",IFERROR(VLOOKUP($J94,'Lists &amp; Instructions'!$A$2:$B$5,2,FALSE),""))</f>
        <v/>
      </c>
      <c r="M94" s="39">
        <f>IF($A94="","",IF($H94&gt;0,$H94*$L94,0))</f>
        <v/>
      </c>
      <c r="N94" s="40" t="n"/>
      <c r="O94" s="39">
        <f>IF($A94="","",IFERROR($M94+$N94,0))</f>
        <v/>
      </c>
      <c r="P94" s="39">
        <f>IF($A94="","",$O94*10%)</f>
        <v/>
      </c>
      <c r="Q94" s="39">
        <f>IF($A94="","",$O94+$P94)</f>
        <v/>
      </c>
      <c r="R94" s="40" t="n"/>
      <c r="S94" s="39">
        <f>IF($A94="","",IFERROR($Q94-$R94,0))</f>
        <v/>
      </c>
      <c r="T94" s="2" t="n"/>
      <c r="U94" s="10">
        <f>IF($A94="","",IF($S94&lt;=0,"Paid",IF($R94&gt;0,"Part-paid","Unpaid")))</f>
        <v/>
      </c>
      <c r="V94" s="3" t="n"/>
    </row>
    <row r="95">
      <c r="A95" s="2" t="n"/>
      <c r="B95" s="3" t="n"/>
      <c r="C95" s="4" t="n"/>
      <c r="D95" s="3" t="n"/>
      <c r="E95" s="3" t="n"/>
      <c r="F95" s="38" t="n"/>
      <c r="G95" s="38" t="n"/>
      <c r="H95" s="11">
        <f>IF($A95="","",IF(OR($F95="",$G95=""),"",$G95-$F95))</f>
        <v/>
      </c>
      <c r="I95" s="2" t="n"/>
      <c r="J95" s="2" t="n"/>
      <c r="K95" s="7" t="n"/>
      <c r="L95" s="41">
        <f>IF($A95="","",IFERROR(VLOOKUP($J95,'Lists &amp; Instructions'!$A$2:$B$5,2,FALSE),""))</f>
        <v/>
      </c>
      <c r="M95" s="41">
        <f>IF($A95="","",IF($H95&gt;0,$H95*$L95,0))</f>
        <v/>
      </c>
      <c r="N95" s="40" t="n"/>
      <c r="O95" s="41">
        <f>IF($A95="","",IFERROR($M95+$N95,0))</f>
        <v/>
      </c>
      <c r="P95" s="41">
        <f>IF($A95="","",$O95*10%)</f>
        <v/>
      </c>
      <c r="Q95" s="41">
        <f>IF($A95="","",$O95+$P95)</f>
        <v/>
      </c>
      <c r="R95" s="40" t="n"/>
      <c r="S95" s="41">
        <f>IF($A95="","",IFERROR($Q95-$R95,0))</f>
        <v/>
      </c>
      <c r="T95" s="2" t="n"/>
      <c r="U95" s="13">
        <f>IF($A95="","",IF($S95&lt;=0,"Paid",IF($R95&gt;0,"Part-paid","Unpaid")))</f>
        <v/>
      </c>
      <c r="V95" s="3" t="n"/>
    </row>
    <row r="96">
      <c r="A96" s="2" t="n"/>
      <c r="B96" s="3" t="n"/>
      <c r="C96" s="4" t="n"/>
      <c r="D96" s="3" t="n"/>
      <c r="E96" s="3" t="n"/>
      <c r="F96" s="38" t="n"/>
      <c r="G96" s="38" t="n"/>
      <c r="H96" s="6">
        <f>IF($A96="","",IF(OR($F96="",$G96=""),"",$G96-$F96))</f>
        <v/>
      </c>
      <c r="I96" s="2" t="n"/>
      <c r="J96" s="2" t="n"/>
      <c r="K96" s="7" t="n"/>
      <c r="L96" s="39">
        <f>IF($A96="","",IFERROR(VLOOKUP($J96,'Lists &amp; Instructions'!$A$2:$B$5,2,FALSE),""))</f>
        <v/>
      </c>
      <c r="M96" s="39">
        <f>IF($A96="","",IF($H96&gt;0,$H96*$L96,0))</f>
        <v/>
      </c>
      <c r="N96" s="40" t="n"/>
      <c r="O96" s="39">
        <f>IF($A96="","",IFERROR($M96+$N96,0))</f>
        <v/>
      </c>
      <c r="P96" s="39">
        <f>IF($A96="","",$O96*10%)</f>
        <v/>
      </c>
      <c r="Q96" s="39">
        <f>IF($A96="","",$O96+$P96)</f>
        <v/>
      </c>
      <c r="R96" s="40" t="n"/>
      <c r="S96" s="39">
        <f>IF($A96="","",IFERROR($Q96-$R96,0))</f>
        <v/>
      </c>
      <c r="T96" s="2" t="n"/>
      <c r="U96" s="10">
        <f>IF($A96="","",IF($S96&lt;=0,"Paid",IF($R96&gt;0,"Part-paid","Unpaid")))</f>
        <v/>
      </c>
      <c r="V96" s="3" t="n"/>
    </row>
    <row r="97">
      <c r="A97" s="2" t="n"/>
      <c r="B97" s="3" t="n"/>
      <c r="C97" s="4" t="n"/>
      <c r="D97" s="3" t="n"/>
      <c r="E97" s="3" t="n"/>
      <c r="F97" s="38" t="n"/>
      <c r="G97" s="38" t="n"/>
      <c r="H97" s="11">
        <f>IF($A97="","",IF(OR($F97="",$G97=""),"",$G97-$F97))</f>
        <v/>
      </c>
      <c r="I97" s="2" t="n"/>
      <c r="J97" s="2" t="n"/>
      <c r="K97" s="7" t="n"/>
      <c r="L97" s="41">
        <f>IF($A97="","",IFERROR(VLOOKUP($J97,'Lists &amp; Instructions'!$A$2:$B$5,2,FALSE),""))</f>
        <v/>
      </c>
      <c r="M97" s="41">
        <f>IF($A97="","",IF($H97&gt;0,$H97*$L97,0))</f>
        <v/>
      </c>
      <c r="N97" s="40" t="n"/>
      <c r="O97" s="41">
        <f>IF($A97="","",IFERROR($M97+$N97,0))</f>
        <v/>
      </c>
      <c r="P97" s="41">
        <f>IF($A97="","",$O97*10%)</f>
        <v/>
      </c>
      <c r="Q97" s="41">
        <f>IF($A97="","",$O97+$P97)</f>
        <v/>
      </c>
      <c r="R97" s="40" t="n"/>
      <c r="S97" s="41">
        <f>IF($A97="","",IFERROR($Q97-$R97,0))</f>
        <v/>
      </c>
      <c r="T97" s="2" t="n"/>
      <c r="U97" s="13">
        <f>IF($A97="","",IF($S97&lt;=0,"Paid",IF($R97&gt;0,"Part-paid","Unpaid")))</f>
        <v/>
      </c>
      <c r="V97" s="3" t="n"/>
    </row>
    <row r="98">
      <c r="A98" s="2" t="n"/>
      <c r="B98" s="3" t="n"/>
      <c r="C98" s="4" t="n"/>
      <c r="D98" s="3" t="n"/>
      <c r="E98" s="3" t="n"/>
      <c r="F98" s="38" t="n"/>
      <c r="G98" s="38" t="n"/>
      <c r="H98" s="6">
        <f>IF($A98="","",IF(OR($F98="",$G98=""),"",$G98-$F98))</f>
        <v/>
      </c>
      <c r="I98" s="2" t="n"/>
      <c r="J98" s="2" t="n"/>
      <c r="K98" s="7" t="n"/>
      <c r="L98" s="39">
        <f>IF($A98="","",IFERROR(VLOOKUP($J98,'Lists &amp; Instructions'!$A$2:$B$5,2,FALSE),""))</f>
        <v/>
      </c>
      <c r="M98" s="39">
        <f>IF($A98="","",IF($H98&gt;0,$H98*$L98,0))</f>
        <v/>
      </c>
      <c r="N98" s="40" t="n"/>
      <c r="O98" s="39">
        <f>IF($A98="","",IFERROR($M98+$N98,0))</f>
        <v/>
      </c>
      <c r="P98" s="39">
        <f>IF($A98="","",$O98*10%)</f>
        <v/>
      </c>
      <c r="Q98" s="39">
        <f>IF($A98="","",$O98+$P98)</f>
        <v/>
      </c>
      <c r="R98" s="40" t="n"/>
      <c r="S98" s="39">
        <f>IF($A98="","",IFERROR($Q98-$R98,0))</f>
        <v/>
      </c>
      <c r="T98" s="2" t="n"/>
      <c r="U98" s="10">
        <f>IF($A98="","",IF($S98&lt;=0,"Paid",IF($R98&gt;0,"Part-paid","Unpaid")))</f>
        <v/>
      </c>
      <c r="V98" s="3" t="n"/>
    </row>
    <row r="99">
      <c r="A99" s="2" t="n"/>
      <c r="B99" s="3" t="n"/>
      <c r="C99" s="4" t="n"/>
      <c r="D99" s="3" t="n"/>
      <c r="E99" s="3" t="n"/>
      <c r="F99" s="38" t="n"/>
      <c r="G99" s="38" t="n"/>
      <c r="H99" s="11">
        <f>IF($A99="","",IF(OR($F99="",$G99=""),"",$G99-$F99))</f>
        <v/>
      </c>
      <c r="I99" s="2" t="n"/>
      <c r="J99" s="2" t="n"/>
      <c r="K99" s="7" t="n"/>
      <c r="L99" s="41">
        <f>IF($A99="","",IFERROR(VLOOKUP($J99,'Lists &amp; Instructions'!$A$2:$B$5,2,FALSE),""))</f>
        <v/>
      </c>
      <c r="M99" s="41">
        <f>IF($A99="","",IF($H99&gt;0,$H99*$L99,0))</f>
        <v/>
      </c>
      <c r="N99" s="40" t="n"/>
      <c r="O99" s="41">
        <f>IF($A99="","",IFERROR($M99+$N99,0))</f>
        <v/>
      </c>
      <c r="P99" s="41">
        <f>IF($A99="","",$O99*10%)</f>
        <v/>
      </c>
      <c r="Q99" s="41">
        <f>IF($A99="","",$O99+$P99)</f>
        <v/>
      </c>
      <c r="R99" s="40" t="n"/>
      <c r="S99" s="41">
        <f>IF($A99="","",IFERROR($Q99-$R99,0))</f>
        <v/>
      </c>
      <c r="T99" s="2" t="n"/>
      <c r="U99" s="13">
        <f>IF($A99="","",IF($S99&lt;=0,"Paid",IF($R99&gt;0,"Part-paid","Unpaid")))</f>
        <v/>
      </c>
      <c r="V99" s="3" t="n"/>
    </row>
    <row r="100">
      <c r="A100" s="2" t="n"/>
      <c r="B100" s="3" t="n"/>
      <c r="C100" s="4" t="n"/>
      <c r="D100" s="3" t="n"/>
      <c r="E100" s="3" t="n"/>
      <c r="F100" s="38" t="n"/>
      <c r="G100" s="38" t="n"/>
      <c r="H100" s="6">
        <f>IF($A100="","",IF(OR($F100="",$G100=""),"",$G100-$F100))</f>
        <v/>
      </c>
      <c r="I100" s="2" t="n"/>
      <c r="J100" s="2" t="n"/>
      <c r="K100" s="7" t="n"/>
      <c r="L100" s="39">
        <f>IF($A100="","",IFERROR(VLOOKUP($J100,'Lists &amp; Instructions'!$A$2:$B$5,2,FALSE),""))</f>
        <v/>
      </c>
      <c r="M100" s="39">
        <f>IF($A100="","",IF($H100&gt;0,$H100*$L100,0))</f>
        <v/>
      </c>
      <c r="N100" s="40" t="n"/>
      <c r="O100" s="39">
        <f>IF($A100="","",IFERROR($M100+$N100,0))</f>
        <v/>
      </c>
      <c r="P100" s="39">
        <f>IF($A100="","",$O100*10%)</f>
        <v/>
      </c>
      <c r="Q100" s="39">
        <f>IF($A100="","",$O100+$P100)</f>
        <v/>
      </c>
      <c r="R100" s="40" t="n"/>
      <c r="S100" s="39">
        <f>IF($A100="","",IFERROR($Q100-$R100,0))</f>
        <v/>
      </c>
      <c r="T100" s="2" t="n"/>
      <c r="U100" s="10">
        <f>IF($A100="","",IF($S100&lt;=0,"Paid",IF($R100&gt;0,"Part-paid","Unpaid")))</f>
        <v/>
      </c>
      <c r="V100" s="3" t="n"/>
    </row>
    <row r="101">
      <c r="A101" s="2" t="n"/>
      <c r="B101" s="3" t="n"/>
      <c r="C101" s="4" t="n"/>
      <c r="D101" s="3" t="n"/>
      <c r="E101" s="3" t="n"/>
      <c r="F101" s="38" t="n"/>
      <c r="G101" s="38" t="n"/>
      <c r="H101" s="11">
        <f>IF($A101="","",IF(OR($F101="",$G101=""),"",$G101-$F101))</f>
        <v/>
      </c>
      <c r="I101" s="2" t="n"/>
      <c r="J101" s="2" t="n"/>
      <c r="K101" s="7" t="n"/>
      <c r="L101" s="41">
        <f>IF($A101="","",IFERROR(VLOOKUP($J101,'Lists &amp; Instructions'!$A$2:$B$5,2,FALSE),""))</f>
        <v/>
      </c>
      <c r="M101" s="41">
        <f>IF($A101="","",IF($H101&gt;0,$H101*$L101,0))</f>
        <v/>
      </c>
      <c r="N101" s="40" t="n"/>
      <c r="O101" s="41">
        <f>IF($A101="","",IFERROR($M101+$N101,0))</f>
        <v/>
      </c>
      <c r="P101" s="41">
        <f>IF($A101="","",$O101*10%)</f>
        <v/>
      </c>
      <c r="Q101" s="41">
        <f>IF($A101="","",$O101+$P101)</f>
        <v/>
      </c>
      <c r="R101" s="40" t="n"/>
      <c r="S101" s="41">
        <f>IF($A101="","",IFERROR($Q101-$R101,0))</f>
        <v/>
      </c>
      <c r="T101" s="2" t="n"/>
      <c r="U101" s="13">
        <f>IF($A101="","",IF($S101&lt;=0,"Paid",IF($R101&gt;0,"Part-paid","Unpaid")))</f>
        <v/>
      </c>
      <c r="V101" s="3" t="n"/>
    </row>
    <row r="102" ht="22" customHeight="1">
      <c r="A102" s="14" t="inlineStr">
        <is>
          <t>Totals</t>
        </is>
      </c>
      <c r="B102" s="15" t="n"/>
      <c r="C102" s="15" t="n"/>
      <c r="D102" s="15" t="n"/>
      <c r="E102" s="15" t="n"/>
      <c r="F102" s="15" t="n"/>
      <c r="G102" s="15" t="n"/>
      <c r="H102" s="16">
        <f>SUM($H$2:$H$101)</f>
        <v/>
      </c>
      <c r="I102" s="15" t="n"/>
      <c r="J102" s="15" t="n"/>
      <c r="K102" s="16">
        <f>SUM($K$2:$K$101)</f>
        <v/>
      </c>
      <c r="L102" s="42" t="n"/>
      <c r="M102" s="42">
        <f>SUM($M$2:$M$101)</f>
        <v/>
      </c>
      <c r="N102" s="42">
        <f>SUM($N$2:$N$101)</f>
        <v/>
      </c>
      <c r="O102" s="42">
        <f>SUM($O$2:$O$101)</f>
        <v/>
      </c>
      <c r="P102" s="42">
        <f>SUM($P$2:$P$101)</f>
        <v/>
      </c>
      <c r="Q102" s="42">
        <f>SUM($Q$2:$Q$101)</f>
        <v/>
      </c>
      <c r="R102" s="42">
        <f>SUM($R$2:$R$101)</f>
        <v/>
      </c>
      <c r="S102" s="42">
        <f>SUM($S$2:$S$101)</f>
        <v/>
      </c>
      <c r="T102" s="15" t="n"/>
      <c r="U102" s="15" t="n"/>
      <c r="V102" s="15" t="n"/>
    </row>
  </sheetData>
  <autoFilter ref="A1:V101"/>
  <conditionalFormatting sqref="U2:U101">
    <cfRule type="expression" priority="1" dxfId="0">
      <formula>$U2="Paid"</formula>
    </cfRule>
  </conditionalFormatting>
  <conditionalFormatting sqref="S2:S101">
    <cfRule type="cellIs" priority="2" operator="greaterThan" dxfId="1">
      <formula>0</formula>
    </cfRule>
  </conditionalFormatting>
  <conditionalFormatting sqref="F2:G101">
    <cfRule type="expression" priority="3" dxfId="2">
      <formula>AND($F2&lt;&gt;"",$G2&lt;&gt;"",$G2&lt;$F2)</formula>
    </cfRule>
  </conditionalFormatting>
  <conditionalFormatting sqref="A2:V101">
    <cfRule type="expression" priority="4" dxfId="2">
      <formula>AND($A2&lt;&gt;"",OR($B2="",$F2="",$G2="",$I2="",$J2="",$K2="",$T2=""))</formula>
    </cfRule>
  </conditionalFormatting>
  <dataValidations count="5">
    <dataValidation sqref="J2:J101" showErrorMessage="1" showInputMessage="1" allowBlank="1" type="list">
      <formula1>'Lists &amp; Instructions'!$A$2:$A$5</formula1>
    </dataValidation>
    <dataValidation sqref="T2:T101" showErrorMessage="1" showInputMessage="1" allowBlank="1" type="list">
      <formula1>'Lists &amp; Instructions'!$D$2:$D$5</formula1>
    </dataValidation>
    <dataValidation sqref="F2:G101" showErrorMessage="1" showInputMessage="1" allowBlank="1" type="date" operator="greaterThan">
      <formula1>1</formula1>
    </dataValidation>
    <dataValidation sqref="K2:K101" showErrorMessage="1" showInputMessage="1" allowBlank="1" type="whole" operator="between">
      <formula1>1</formula1>
      <formula2>20</formula2>
    </dataValidation>
    <dataValidation sqref="N2:N101 R2:R101" showErrorMessage="1" showInputMessage="1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55"/>
  <sheetViews>
    <sheetView showGridLines="0" zoomScale="90" zoomScaleNormal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.64" customWidth="1" min="2" max="2"/>
    <col width="34" customWidth="1" min="3" max="3"/>
    <col width="34" customWidth="1" min="4" max="4"/>
    <col width="24" customWidth="1" min="5" max="5"/>
    <col width="17" customWidth="1" min="6" max="6"/>
    <col width="14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4" customWidth="1" min="15" max="15"/>
    <col width="14" customWidth="1" min="16" max="16"/>
  </cols>
  <sheetData>
    <row r="1" ht="30" customHeight="1">
      <c r="A1" s="48" t="inlineStr">
        <is>
          <t>Caravan Park Booking Dashboard</t>
        </is>
      </c>
    </row>
    <row r="2"/>
    <row r="3">
      <c r="A3" s="49" t="inlineStr">
        <is>
          <t>Booking performance</t>
        </is>
      </c>
      <c r="B3" s="19" t="n"/>
      <c r="C3" s="19" t="n"/>
      <c r="D3" s="19" t="n"/>
      <c r="E3" s="19" t="n"/>
      <c r="F3" s="19" t="n"/>
    </row>
    <row r="4">
      <c r="A4" s="50" t="inlineStr">
        <is>
          <t>Total bookings</t>
        </is>
      </c>
      <c r="C4" s="50" t="inlineStr">
        <is>
          <t>Confirmed bookings</t>
        </is>
      </c>
      <c r="E4" s="50" t="inlineStr">
        <is>
          <t>Total booked nights</t>
        </is>
      </c>
    </row>
    <row r="5">
      <c r="A5" s="51">
        <f>COUNTA('Bookings'!$A$2:$A$101)</f>
        <v/>
      </c>
      <c r="C5" s="51">
        <f>COUNTIF('Bookings'!$T$2:$T$101,"Confirmed")</f>
        <v/>
      </c>
      <c r="E5" s="51">
        <f>SUM('Bookings'!$H$2:$H$101)</f>
        <v/>
      </c>
    </row>
    <row r="6"/>
    <row r="7">
      <c r="A7" s="50" t="inlineStr">
        <is>
          <t>Average stay</t>
        </is>
      </c>
      <c r="C7" s="50" t="inlineStr">
        <is>
          <t>Total revenue inc GST</t>
        </is>
      </c>
      <c r="E7" s="50" t="inlineStr">
        <is>
          <t>Outstanding balance</t>
        </is>
      </c>
    </row>
    <row r="8">
      <c r="A8" s="52">
        <f>IFERROR(AVERAGE('Bookings'!$H$2:$H$101),0)</f>
        <v/>
      </c>
      <c r="C8" s="53">
        <f>SUM('Bookings'!$Q$2:$Q$101)</f>
        <v/>
      </c>
      <c r="E8" s="53">
        <f>SUM('Bookings'!$S$2:$S$101)</f>
        <v/>
      </c>
    </row>
    <row r="9"/>
    <row r="10">
      <c r="A10" s="50" t="inlineStr">
        <is>
          <t>Paid booking percentage</t>
        </is>
      </c>
      <c r="C10" s="24" t="n"/>
      <c r="D10" s="24" t="n"/>
      <c r="E10" s="24" t="n"/>
      <c r="F10" s="24" t="n"/>
    </row>
    <row r="11">
      <c r="A11" s="54">
        <f>IFERROR(COUNTIF('Bookings'!$U$2:$U$101,"Paid")/COUNTA('Bookings'!$A$2:$A$101),0)</f>
        <v/>
      </c>
      <c r="C11" s="26" t="n"/>
      <c r="D11" s="26" t="n"/>
      <c r="E11" s="26" t="n"/>
      <c r="F11" s="26" t="n"/>
    </row>
    <row r="12"/>
    <row r="13">
      <c r="A13" s="55" t="inlineStr">
        <is>
          <t>Site type summary</t>
        </is>
      </c>
      <c r="B13" s="27" t="n"/>
      <c r="C13" s="27" t="n"/>
      <c r="D13" s="27" t="n"/>
    </row>
    <row r="14">
      <c r="A14" s="56" t="inlineStr">
        <is>
          <t>Site Type</t>
        </is>
      </c>
      <c r="B14" s="56" t="inlineStr">
        <is>
          <t>Number of Bookings</t>
        </is>
      </c>
      <c r="C14" s="56" t="inlineStr">
        <is>
          <t>Total Nights</t>
        </is>
      </c>
      <c r="D14" s="56" t="inlineStr">
        <is>
          <t>Revenue inc GST</t>
        </is>
      </c>
    </row>
    <row r="15">
      <c r="A15" s="57" t="inlineStr">
        <is>
          <t>Powered Site</t>
        </is>
      </c>
      <c r="B15" s="58">
        <f>COUNTIF('Bookings'!$J$2:$J$101,$A15)</f>
        <v/>
      </c>
      <c r="C15" s="58">
        <f>SUMIF('Bookings'!$J$2:$J$101,$A15,'Bookings'!$H$2:$H$101)</f>
        <v/>
      </c>
      <c r="D15" s="59">
        <f>SUMIF('Bookings'!$J$2:$J$101,$A15,'Bookings'!$Q$2:$Q$101)</f>
        <v/>
      </c>
    </row>
    <row r="16">
      <c r="A16" s="60" t="inlineStr">
        <is>
          <t>Unpowered Site</t>
        </is>
      </c>
      <c r="B16" s="61">
        <f>COUNTIF('Bookings'!$J$2:$J$101,$A16)</f>
        <v/>
      </c>
      <c r="C16" s="61">
        <f>SUMIF('Bookings'!$J$2:$J$101,$A16,'Bookings'!$H$2:$H$101)</f>
        <v/>
      </c>
      <c r="D16" s="62">
        <f>SUMIF('Bookings'!$J$2:$J$101,$A16,'Bookings'!$Q$2:$Q$101)</f>
        <v/>
      </c>
    </row>
    <row r="17">
      <c r="A17" s="57" t="inlineStr">
        <is>
          <t>Ensuite Site</t>
        </is>
      </c>
      <c r="B17" s="58">
        <f>COUNTIF('Bookings'!$J$2:$J$101,$A17)</f>
        <v/>
      </c>
      <c r="C17" s="58">
        <f>SUMIF('Bookings'!$J$2:$J$101,$A17,'Bookings'!$H$2:$H$101)</f>
        <v/>
      </c>
      <c r="D17" s="59">
        <f>SUMIF('Bookings'!$J$2:$J$101,$A17,'Bookings'!$Q$2:$Q$101)</f>
        <v/>
      </c>
    </row>
    <row r="18">
      <c r="A18" s="60" t="inlineStr">
        <is>
          <t>Cabin</t>
        </is>
      </c>
      <c r="B18" s="61">
        <f>COUNTIF('Bookings'!$J$2:$J$101,$A18)</f>
        <v/>
      </c>
      <c r="C18" s="61">
        <f>SUMIF('Bookings'!$J$2:$J$101,$A18,'Bookings'!$H$2:$H$101)</f>
        <v/>
      </c>
      <c r="D18" s="62">
        <f>SUMIF('Bookings'!$J$2:$J$101,$A18,'Bookings'!$Q$2:$Q$101)</f>
        <v/>
      </c>
    </row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</sheetData>
  <mergeCells count="1">
    <mergeCell ref="A1:N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zoomScale="80" zoomScaleNormal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2" customWidth="1" min="2" max="2"/>
    <col width="14" customWidth="1" min="3" max="3"/>
    <col width="22" customWidth="1" min="4" max="4"/>
    <col width="20" customWidth="1" min="5" max="5"/>
    <col width="65" customWidth="1" min="6" max="6"/>
  </cols>
  <sheetData>
    <row r="1">
      <c r="A1" s="56" t="inlineStr">
        <is>
          <t>Site Type</t>
        </is>
      </c>
      <c r="B1" s="56" t="inlineStr">
        <is>
          <t>Nightly Rate ex GST</t>
        </is>
      </c>
      <c r="D1" s="56" t="inlineStr">
        <is>
          <t>Booking Status</t>
        </is>
      </c>
      <c r="E1" s="56" t="inlineStr">
        <is>
          <t>Payment Status</t>
        </is>
      </c>
    </row>
    <row r="2">
      <c r="A2" s="63" t="inlineStr">
        <is>
          <t>Powered Site</t>
        </is>
      </c>
      <c r="B2" s="64" t="n">
        <v>45</v>
      </c>
      <c r="D2" s="65" t="inlineStr">
        <is>
          <t>Confirmed</t>
        </is>
      </c>
      <c r="E2" s="65" t="inlineStr">
        <is>
          <t>Paid</t>
        </is>
      </c>
    </row>
    <row r="3">
      <c r="A3" s="63" t="inlineStr">
        <is>
          <t>Unpowered Site</t>
        </is>
      </c>
      <c r="B3" s="64" t="n">
        <v>32</v>
      </c>
      <c r="D3" s="66" t="inlineStr">
        <is>
          <t>Tentative</t>
        </is>
      </c>
      <c r="E3" s="66" t="inlineStr">
        <is>
          <t>Part-paid</t>
        </is>
      </c>
    </row>
    <row r="4">
      <c r="A4" s="63" t="inlineStr">
        <is>
          <t>Ensuite Site</t>
        </is>
      </c>
      <c r="B4" s="64" t="n">
        <v>58</v>
      </c>
      <c r="D4" s="65" t="inlineStr">
        <is>
          <t>Cancelled</t>
        </is>
      </c>
      <c r="E4" s="65" t="inlineStr">
        <is>
          <t>Unpaid</t>
        </is>
      </c>
    </row>
    <row r="5">
      <c r="A5" s="63" t="inlineStr">
        <is>
          <t>Cabin</t>
        </is>
      </c>
      <c r="B5" s="64" t="n">
        <v>135</v>
      </c>
      <c r="D5" s="66" t="inlineStr">
        <is>
          <t>Completed</t>
        </is>
      </c>
    </row>
    <row r="6"/>
    <row r="7"/>
    <row r="8">
      <c r="A8" s="49" t="inlineStr">
        <is>
          <t>Workbook instructions</t>
        </is>
      </c>
    </row>
    <row r="9" ht="28" customHeight="1">
      <c r="A9" s="67" t="inlineStr">
        <is>
          <t>Bookings: Enter booking details only in pale-yellow cells. Calculated columns update automatically.</t>
        </is>
      </c>
      <c r="B9" s="35" t="n"/>
      <c r="C9" s="35" t="n"/>
      <c r="D9" s="35" t="n"/>
      <c r="E9" s="35" t="n"/>
      <c r="F9" s="36" t="n"/>
    </row>
    <row r="10" ht="28" customHeight="1">
      <c r="A10" s="68" t="inlineStr">
        <is>
          <t>Enter arrival and departure dates in DD/MM/YYYY format.</t>
        </is>
      </c>
      <c r="B10" s="35" t="n"/>
      <c r="C10" s="35" t="n"/>
      <c r="D10" s="35" t="n"/>
      <c r="E10" s="35" t="n"/>
      <c r="F10" s="36" t="n"/>
    </row>
    <row r="11" ht="28" customHeight="1">
      <c r="A11" s="67" t="inlineStr">
        <is>
          <t>Rates are exclusive of GST and GST is calculated at 10%.</t>
        </is>
      </c>
      <c r="B11" s="35" t="n"/>
      <c r="C11" s="35" t="n"/>
      <c r="D11" s="35" t="n"/>
      <c r="E11" s="35" t="n"/>
      <c r="F11" s="36" t="n"/>
    </row>
    <row r="12" ht="28" customHeight="1">
      <c r="A12" s="68" t="inlineStr">
        <is>
          <t>Confirm GST treatment with the park's BAS and ATO reporting requirements.</t>
        </is>
      </c>
      <c r="B12" s="35" t="n"/>
      <c r="C12" s="35" t="n"/>
      <c r="D12" s="35" t="n"/>
      <c r="E12" s="35" t="n"/>
      <c r="F12" s="36" t="n"/>
    </row>
    <row r="13" ht="28" customHeight="1">
      <c r="A13" s="67" t="inlineStr">
        <is>
          <t>Record deposits when received so outstanding balances remain accurate.</t>
        </is>
      </c>
      <c r="B13" s="35" t="n"/>
      <c r="C13" s="35" t="n"/>
      <c r="D13" s="35" t="n"/>
      <c r="E13" s="35" t="n"/>
      <c r="F13" s="36" t="n"/>
    </row>
    <row r="14" ht="28" customHeight="1">
      <c r="A14" s="68" t="inlineStr">
        <is>
          <t>Use Australian financial-year reporting where applicable: 1 July–30 June.</t>
        </is>
      </c>
      <c r="B14" s="35" t="n"/>
      <c r="C14" s="35" t="n"/>
      <c r="D14" s="35" t="n"/>
      <c r="E14" s="35" t="n"/>
      <c r="F14" s="36" t="n"/>
    </row>
    <row r="15" ht="28" customHeight="1">
      <c r="A15" s="67" t="inlineStr">
        <is>
          <t>Do not overwrite formula columns, including nights, rates, GST, totals, balances and payment status.</t>
        </is>
      </c>
      <c r="B15" s="35" t="n"/>
      <c r="C15" s="35" t="n"/>
      <c r="D15" s="35" t="n"/>
      <c r="E15" s="35" t="n"/>
      <c r="F15" s="36" t="n"/>
    </row>
    <row r="16" ht="28" customHeight="1">
      <c r="A16" s="68" t="inlineStr">
        <is>
          <t>Dashboard: Review booking volume, occupancy nights, revenue, outstanding balances and site-type trends.</t>
        </is>
      </c>
      <c r="B16" s="35" t="n"/>
      <c r="C16" s="35" t="n"/>
      <c r="D16" s="35" t="n"/>
      <c r="E16" s="35" t="n"/>
      <c r="F16" s="36" t="n"/>
    </row>
  </sheetData>
  <mergeCells count="8">
    <mergeCell ref="A9:F9"/>
    <mergeCell ref="A10:F10"/>
    <mergeCell ref="A11:F11"/>
    <mergeCell ref="A12:F12"/>
    <mergeCell ref="A13:F13"/>
    <mergeCell ref="A14:F14"/>
    <mergeCell ref="A15:F15"/>
    <mergeCell ref="A16:F16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2026-09-07T09:13:39Z</dcterms:created>
  <dcterms:modified xmlns:dcterms="http://purl.org/dc/terms/" xmlns:xsi="http://www.w3.org/2001/XMLSchema-instance" xsi:type="dcterms:W3CDTF">2026-09-07T09:13:39Z</dcterms:modified>
</cp:coreProperties>
</file>