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ttle Weight Log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$#,##0.00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b val="1"/>
      <sz val="11"/>
    </font>
    <font>
      <name val="Calibri"/>
      <sz val="11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center" vertical="center"/>
    </xf>
    <xf numFmtId="3" fontId="0" fillId="3" borderId="1" applyAlignment="1" pivotButton="0" quotePrefix="0" xfId="0">
      <alignment horizontal="center" vertical="center"/>
    </xf>
    <xf numFmtId="3" fontId="0" fillId="4" borderId="1" applyAlignment="1" pivotButton="0" quotePrefix="0" xfId="0">
      <alignment horizontal="center" vertical="center"/>
    </xf>
    <xf numFmtId="2" fontId="0" fillId="4" borderId="1" applyAlignment="1" pivotButton="0" quotePrefix="0" xfId="0">
      <alignment horizontal="center" vertical="center"/>
    </xf>
    <xf numFmtId="2" fontId="0" fillId="3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/>
    </xf>
    <xf numFmtId="164" fontId="0" fillId="5" borderId="1" applyAlignment="1" pivotButton="0" quotePrefix="0" xfId="0">
      <alignment horizontal="center" vertical="center"/>
    </xf>
    <xf numFmtId="3" fontId="0" fillId="5" borderId="1" applyAlignment="1" pivotButton="0" quotePrefix="0" xfId="0">
      <alignment horizontal="center" vertical="center"/>
    </xf>
    <xf numFmtId="2" fontId="0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left" vertical="center"/>
    </xf>
    <xf numFmtId="0" fontId="3" fillId="6" borderId="1" pivotButton="0" quotePrefix="0" xfId="0"/>
    <xf numFmtId="3" fontId="3" fillId="6" borderId="1" pivotButton="0" quotePrefix="0" xfId="0"/>
    <xf numFmtId="2" fontId="3" fillId="6" borderId="1" pivotButton="0" quotePrefix="0" xfId="0"/>
    <xf numFmtId="165" fontId="3" fillId="6" borderId="1" pivotButton="0" quotePrefix="0" xfId="0"/>
    <xf numFmtId="0" fontId="4" fillId="4" borderId="1" applyAlignment="1" pivotButton="0" quotePrefix="0" xfId="0">
      <alignment horizontal="left" vertical="center"/>
    </xf>
    <xf numFmtId="3" fontId="4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3" fontId="4" fillId="5" borderId="1" applyAlignment="1" pivotButton="0" quotePrefix="0" xfId="0">
      <alignment horizontal="center" vertical="center"/>
    </xf>
    <xf numFmtId="2" fontId="4" fillId="5" borderId="1" applyAlignment="1" pivotButton="0" quotePrefix="0" xfId="0">
      <alignment horizontal="center" vertical="center"/>
    </xf>
    <xf numFmtId="165" fontId="4" fillId="4" borderId="1" applyAlignment="1" pivotButton="0" quotePrefix="0" xfId="0">
      <alignment horizontal="center" vertical="center"/>
    </xf>
    <xf numFmtId="0" fontId="3" fillId="0" borderId="0" pivotButton="0" quotePrefix="0" xfId="0"/>
    <xf numFmtId="0" fontId="4" fillId="0" borderId="0" pivotButton="0" quotePrefix="0" xfId="0"/>
    <xf numFmtId="0" fontId="0" fillId="3" borderId="1" applyAlignment="1" pivotButton="0" quotePrefix="0" xfId="0">
      <alignment horizontal="center" vertical="center"/>
    </xf>
    <xf numFmtId="0" fontId="4" fillId="4" borderId="1" pivotButton="0" quotePrefix="0" xfId="0"/>
    <xf numFmtId="0" fontId="4" fillId="5" borderId="1" pivotButton="0" quotePrefix="0" xfId="0"/>
    <xf numFmtId="0" fontId="2" fillId="6" borderId="0" pivotButton="0" quotePrefix="0" xfId="0"/>
    <xf numFmtId="0" fontId="0" fillId="0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left" vertical="top" wrapText="1"/>
    </xf>
    <xf numFmtId="0" fontId="4" fillId="0" borderId="1" applyAlignment="1" pivotButton="0" quotePrefix="0" xfId="0">
      <alignment horizontal="left" vertical="top" wrapText="1"/>
    </xf>
    <xf numFmtId="164" fontId="0" fillId="4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165" fontId="3" fillId="6" borderId="1" pivotButton="0" quotePrefix="0" xfId="0"/>
    <xf numFmtId="165" fontId="4" fillId="4" borderId="1" applyAlignment="1" pivotButton="0" quotePrefix="0" xfId="0">
      <alignment horizontal="center" vertical="center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22C55E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Average Daily Gain per Animal (kg/day)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'Cattle Weight Log'!J2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'Cattle Weight Log'!$A$3:$A$12</f>
            </numRef>
          </cat>
          <val>
            <numRef>
              <f>'Cattle Weight Log'!$J$3:$J$12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Tag ID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ADG (kg/day)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Herd Performance Status Distribution</a:t>
            </a:r>
          </a:p>
        </rich>
      </tx>
    </title>
    <plotArea>
      <pieChart>
        <varyColors val="1"/>
        <ser>
          <idx val="0"/>
          <order val="0"/>
          <tx>
            <strRef>
              <f>'Summary Dashboard'!B25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'Summary Dashboard'!$A$26:$A$27</f>
            </numRef>
          </cat>
          <val>
            <numRef>
              <f>'Summary Dashboard'!$B$26:$B$27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432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4" customWidth="1" min="3" max="3"/>
    <col width="12" customWidth="1" min="4" max="4"/>
    <col width="16" customWidth="1" min="5" max="5"/>
    <col width="12" customWidth="1" min="6" max="6"/>
    <col width="18" customWidth="1" min="7" max="7"/>
    <col width="13" customWidth="1" min="8" max="8"/>
    <col width="14" customWidth="1" min="9" max="9"/>
    <col width="13" customWidth="1" min="10" max="10"/>
    <col width="16" customWidth="1" min="11" max="11"/>
    <col width="16" customWidth="1" min="12" max="12"/>
    <col width="15" customWidth="1" min="13" max="13"/>
    <col width="17" customWidth="1" min="14" max="14"/>
  </cols>
  <sheetData>
    <row r="1" ht="26" customHeight="1">
      <c r="A1" s="1" t="inlineStr">
        <is>
          <t>Cattle Weight Gain Tracker - Australian Beef Herd 2026</t>
        </is>
      </c>
    </row>
    <row r="2">
      <c r="A2" s="2" t="inlineStr">
        <is>
          <t>Tag ID (NLIS)</t>
        </is>
      </c>
      <c r="B2" s="2" t="inlineStr">
        <is>
          <t>Breed</t>
        </is>
      </c>
      <c r="C2" s="2" t="inlineStr">
        <is>
          <t>Paddock</t>
        </is>
      </c>
      <c r="D2" s="2" t="inlineStr">
        <is>
          <t>Date In</t>
        </is>
      </c>
      <c r="E2" s="2" t="inlineStr">
        <is>
          <t>Initial Weight (kg)</t>
        </is>
      </c>
      <c r="F2" s="2" t="inlineStr">
        <is>
          <t>Weigh Date</t>
        </is>
      </c>
      <c r="G2" s="2" t="inlineStr">
        <is>
          <t>Current Weight (kg)</t>
        </is>
      </c>
      <c r="H2" s="2" t="inlineStr">
        <is>
          <t>Days on Feed</t>
        </is>
      </c>
      <c r="I2" s="2" t="inlineStr">
        <is>
          <t>Total Gain (kg)</t>
        </is>
      </c>
      <c r="J2" s="2" t="inlineStr">
        <is>
          <t>ADG (kg/day)</t>
        </is>
      </c>
      <c r="K2" s="2" t="inlineStr">
        <is>
          <t>Target ADG (kg/day)</t>
        </is>
      </c>
      <c r="L2" s="2" t="inlineStr">
        <is>
          <t>Performance Status</t>
        </is>
      </c>
      <c r="M2" s="2" t="inlineStr">
        <is>
          <t>Sale Price ($/kg)</t>
        </is>
      </c>
      <c r="N2" s="2" t="inlineStr">
        <is>
          <t>Estimated Value ($)</t>
        </is>
      </c>
    </row>
    <row r="3">
      <c r="A3" s="3" t="inlineStr">
        <is>
          <t>NLIS-4021</t>
        </is>
      </c>
      <c r="B3" s="4" t="inlineStr">
        <is>
          <t>Angus</t>
        </is>
      </c>
      <c r="C3" s="4" t="inlineStr">
        <is>
          <t>North Paddock</t>
        </is>
      </c>
      <c r="D3" s="38" t="n">
        <v>46054</v>
      </c>
      <c r="E3" s="6" t="n">
        <v>320</v>
      </c>
      <c r="F3" s="38" t="n">
        <v>46213</v>
      </c>
      <c r="G3" s="6" t="n">
        <v>412</v>
      </c>
      <c r="H3" s="7">
        <f>IFERROR(F3-D3,0)</f>
        <v/>
      </c>
      <c r="I3" s="7">
        <f>IFERROR(G3-E3,0)</f>
        <v/>
      </c>
      <c r="J3" s="8">
        <f>IFERROR(I3/H3,0)</f>
        <v/>
      </c>
      <c r="K3" s="9" t="n">
        <v>0.75</v>
      </c>
      <c r="L3" s="3">
        <f>IF(J3&gt;=K3,"On Track","Below Target")</f>
        <v/>
      </c>
      <c r="M3" s="39" t="n">
        <v>4.2</v>
      </c>
      <c r="N3" s="40">
        <f>IFERROR(G3*M3,0)</f>
        <v/>
      </c>
    </row>
    <row r="4">
      <c r="A4" s="12" t="inlineStr">
        <is>
          <t>NLIS-4022</t>
        </is>
      </c>
      <c r="B4" s="13" t="inlineStr">
        <is>
          <t>Hereford</t>
        </is>
      </c>
      <c r="C4" s="13" t="inlineStr">
        <is>
          <t>River Flat</t>
        </is>
      </c>
      <c r="D4" s="41" t="n">
        <v>46056</v>
      </c>
      <c r="E4" s="6" t="n">
        <v>305</v>
      </c>
      <c r="F4" s="41" t="n">
        <v>46213</v>
      </c>
      <c r="G4" s="6" t="n">
        <v>398</v>
      </c>
      <c r="H4" s="15">
        <f>IFERROR(F4-D4,0)</f>
        <v/>
      </c>
      <c r="I4" s="15">
        <f>IFERROR(G4-E4,0)</f>
        <v/>
      </c>
      <c r="J4" s="16">
        <f>IFERROR(I4/H4,0)</f>
        <v/>
      </c>
      <c r="K4" s="9" t="n">
        <v>0.8</v>
      </c>
      <c r="L4" s="12">
        <f>IF(J4&gt;=K4,"On Track","Below Target")</f>
        <v/>
      </c>
      <c r="M4" s="39" t="n">
        <v>4.2</v>
      </c>
      <c r="N4" s="42">
        <f>IFERROR(G4*M4,0)</f>
        <v/>
      </c>
    </row>
    <row r="5">
      <c r="A5" s="3" t="inlineStr">
        <is>
          <t>NLIS-4023</t>
        </is>
      </c>
      <c r="B5" s="4" t="inlineStr">
        <is>
          <t>Brahman</t>
        </is>
      </c>
      <c r="C5" s="4" t="inlineStr">
        <is>
          <t>Home Paddock</t>
        </is>
      </c>
      <c r="D5" s="38" t="n">
        <v>46050</v>
      </c>
      <c r="E5" s="6" t="n">
        <v>340</v>
      </c>
      <c r="F5" s="38" t="n">
        <v>46213</v>
      </c>
      <c r="G5" s="6" t="n">
        <v>430</v>
      </c>
      <c r="H5" s="7">
        <f>IFERROR(F5-D5,0)</f>
        <v/>
      </c>
      <c r="I5" s="7">
        <f>IFERROR(G5-E5,0)</f>
        <v/>
      </c>
      <c r="J5" s="8">
        <f>IFERROR(I5/H5,0)</f>
        <v/>
      </c>
      <c r="K5" s="9" t="n">
        <v>0.85</v>
      </c>
      <c r="L5" s="3">
        <f>IF(J5&gt;=K5,"On Track","Below Target")</f>
        <v/>
      </c>
      <c r="M5" s="39" t="n">
        <v>4.2</v>
      </c>
      <c r="N5" s="40">
        <f>IFERROR(G5*M5,0)</f>
        <v/>
      </c>
    </row>
    <row r="6">
      <c r="A6" s="12" t="inlineStr">
        <is>
          <t>NLIS-4024</t>
        </is>
      </c>
      <c r="B6" s="13" t="inlineStr">
        <is>
          <t>Droughtmaster</t>
        </is>
      </c>
      <c r="C6" s="13" t="inlineStr">
        <is>
          <t>Back Block</t>
        </is>
      </c>
      <c r="D6" s="41" t="n">
        <v>46058</v>
      </c>
      <c r="E6" s="6" t="n">
        <v>298</v>
      </c>
      <c r="F6" s="41" t="n">
        <v>46213</v>
      </c>
      <c r="G6" s="6" t="n">
        <v>375</v>
      </c>
      <c r="H6" s="15">
        <f>IFERROR(F6-D6,0)</f>
        <v/>
      </c>
      <c r="I6" s="15">
        <f>IFERROR(G6-E6,0)</f>
        <v/>
      </c>
      <c r="J6" s="16">
        <f>IFERROR(I6/H6,0)</f>
        <v/>
      </c>
      <c r="K6" s="9" t="n">
        <v>0.7</v>
      </c>
      <c r="L6" s="12">
        <f>IF(J6&gt;=K6,"On Track","Below Target")</f>
        <v/>
      </c>
      <c r="M6" s="39" t="n">
        <v>4.2</v>
      </c>
      <c r="N6" s="42">
        <f>IFERROR(G6*M6,0)</f>
        <v/>
      </c>
    </row>
    <row r="7">
      <c r="A7" s="3" t="inlineStr">
        <is>
          <t>NLIS-4025</t>
        </is>
      </c>
      <c r="B7" s="4" t="inlineStr">
        <is>
          <t>Charolais</t>
        </is>
      </c>
      <c r="C7" s="4" t="inlineStr">
        <is>
          <t>North Paddock</t>
        </is>
      </c>
      <c r="D7" s="38" t="n">
        <v>46052</v>
      </c>
      <c r="E7" s="6" t="n">
        <v>335</v>
      </c>
      <c r="F7" s="38" t="n">
        <v>46213</v>
      </c>
      <c r="G7" s="6" t="n">
        <v>445</v>
      </c>
      <c r="H7" s="7">
        <f>IFERROR(F7-D7,0)</f>
        <v/>
      </c>
      <c r="I7" s="7">
        <f>IFERROR(G7-E7,0)</f>
        <v/>
      </c>
      <c r="J7" s="8">
        <f>IFERROR(I7/H7,0)</f>
        <v/>
      </c>
      <c r="K7" s="9" t="n">
        <v>0.9</v>
      </c>
      <c r="L7" s="3">
        <f>IF(J7&gt;=K7,"On Track","Below Target")</f>
        <v/>
      </c>
      <c r="M7" s="39" t="n">
        <v>4.2</v>
      </c>
      <c r="N7" s="40">
        <f>IFERROR(G7*M7,0)</f>
        <v/>
      </c>
    </row>
    <row r="8">
      <c r="A8" s="12" t="inlineStr">
        <is>
          <t>NLIS-4026</t>
        </is>
      </c>
      <c r="B8" s="13" t="inlineStr">
        <is>
          <t>Santa Gertrudis</t>
        </is>
      </c>
      <c r="C8" s="13" t="inlineStr">
        <is>
          <t>River Flat</t>
        </is>
      </c>
      <c r="D8" s="41" t="n">
        <v>46061</v>
      </c>
      <c r="E8" s="6" t="n">
        <v>310</v>
      </c>
      <c r="F8" s="41" t="n">
        <v>46213</v>
      </c>
      <c r="G8" s="6" t="n">
        <v>380</v>
      </c>
      <c r="H8" s="15">
        <f>IFERROR(F8-D8,0)</f>
        <v/>
      </c>
      <c r="I8" s="15">
        <f>IFERROR(G8-E8,0)</f>
        <v/>
      </c>
      <c r="J8" s="16">
        <f>IFERROR(I8/H8,0)</f>
        <v/>
      </c>
      <c r="K8" s="9" t="n">
        <v>0.75</v>
      </c>
      <c r="L8" s="12">
        <f>IF(J8&gt;=K8,"On Track","Below Target")</f>
        <v/>
      </c>
      <c r="M8" s="39" t="n">
        <v>4.2</v>
      </c>
      <c r="N8" s="42">
        <f>IFERROR(G8*M8,0)</f>
        <v/>
      </c>
    </row>
    <row r="9">
      <c r="A9" s="3" t="inlineStr">
        <is>
          <t>NLIS-4027</t>
        </is>
      </c>
      <c r="B9" s="4" t="inlineStr">
        <is>
          <t>Murray Grey</t>
        </is>
      </c>
      <c r="C9" s="4" t="inlineStr">
        <is>
          <t>Home Paddock</t>
        </is>
      </c>
      <c r="D9" s="38" t="n">
        <v>46063</v>
      </c>
      <c r="E9" s="6" t="n">
        <v>300</v>
      </c>
      <c r="F9" s="38" t="n">
        <v>46213</v>
      </c>
      <c r="G9" s="6" t="n">
        <v>365</v>
      </c>
      <c r="H9" s="7">
        <f>IFERROR(F9-D9,0)</f>
        <v/>
      </c>
      <c r="I9" s="7">
        <f>IFERROR(G9-E9,0)</f>
        <v/>
      </c>
      <c r="J9" s="8">
        <f>IFERROR(I9/H9,0)</f>
        <v/>
      </c>
      <c r="K9" s="9" t="n">
        <v>0.72</v>
      </c>
      <c r="L9" s="3">
        <f>IF(J9&gt;=K9,"On Track","Below Target")</f>
        <v/>
      </c>
      <c r="M9" s="39" t="n">
        <v>4.2</v>
      </c>
      <c r="N9" s="40">
        <f>IFERROR(G9*M9,0)</f>
        <v/>
      </c>
    </row>
    <row r="10">
      <c r="A10" s="12" t="inlineStr">
        <is>
          <t>NLIS-4028</t>
        </is>
      </c>
      <c r="B10" s="13" t="inlineStr">
        <is>
          <t>Brangus</t>
        </is>
      </c>
      <c r="C10" s="13" t="inlineStr">
        <is>
          <t>Back Block</t>
        </is>
      </c>
      <c r="D10" s="41" t="n">
        <v>46047</v>
      </c>
      <c r="E10" s="6" t="n">
        <v>350</v>
      </c>
      <c r="F10" s="41" t="n">
        <v>46213</v>
      </c>
      <c r="G10" s="6" t="n">
        <v>452</v>
      </c>
      <c r="H10" s="15">
        <f>IFERROR(F10-D10,0)</f>
        <v/>
      </c>
      <c r="I10" s="15">
        <f>IFERROR(G10-E10,0)</f>
        <v/>
      </c>
      <c r="J10" s="16">
        <f>IFERROR(I10/H10,0)</f>
        <v/>
      </c>
      <c r="K10" s="9" t="n">
        <v>0.88</v>
      </c>
      <c r="L10" s="12">
        <f>IF(J10&gt;=K10,"On Track","Below Target")</f>
        <v/>
      </c>
      <c r="M10" s="39" t="n">
        <v>4.2</v>
      </c>
      <c r="N10" s="42">
        <f>IFERROR(G10*M10,0)</f>
        <v/>
      </c>
    </row>
    <row r="11">
      <c r="A11" s="3" t="inlineStr">
        <is>
          <t>NLIS-4029</t>
        </is>
      </c>
      <c r="B11" s="4" t="inlineStr">
        <is>
          <t>Angus</t>
        </is>
      </c>
      <c r="C11" s="4" t="inlineStr">
        <is>
          <t>South Ridge</t>
        </is>
      </c>
      <c r="D11" s="38" t="n">
        <v>46065</v>
      </c>
      <c r="E11" s="6" t="n">
        <v>290</v>
      </c>
      <c r="F11" s="38" t="n">
        <v>46213</v>
      </c>
      <c r="G11" s="6" t="n">
        <v>355</v>
      </c>
      <c r="H11" s="7">
        <f>IFERROR(F11-D11,0)</f>
        <v/>
      </c>
      <c r="I11" s="7">
        <f>IFERROR(G11-E11,0)</f>
        <v/>
      </c>
      <c r="J11" s="8">
        <f>IFERROR(I11/H11,0)</f>
        <v/>
      </c>
      <c r="K11" s="9" t="n">
        <v>0.7</v>
      </c>
      <c r="L11" s="3">
        <f>IF(J11&gt;=K11,"On Track","Below Target")</f>
        <v/>
      </c>
      <c r="M11" s="39" t="n">
        <v>4.2</v>
      </c>
      <c r="N11" s="40">
        <f>IFERROR(G11*M11,0)</f>
        <v/>
      </c>
    </row>
    <row r="12">
      <c r="A12" s="12" t="inlineStr">
        <is>
          <t>NLIS-4030</t>
        </is>
      </c>
      <c r="B12" s="13" t="inlineStr">
        <is>
          <t>Hereford</t>
        </is>
      </c>
      <c r="C12" s="13" t="inlineStr">
        <is>
          <t>South Ridge</t>
        </is>
      </c>
      <c r="D12" s="41" t="n">
        <v>46059</v>
      </c>
      <c r="E12" s="6" t="n">
        <v>315</v>
      </c>
      <c r="F12" s="41" t="n">
        <v>46213</v>
      </c>
      <c r="G12" s="6" t="n">
        <v>400</v>
      </c>
      <c r="H12" s="15">
        <f>IFERROR(F12-D12,0)</f>
        <v/>
      </c>
      <c r="I12" s="15">
        <f>IFERROR(G12-E12,0)</f>
        <v/>
      </c>
      <c r="J12" s="16">
        <f>IFERROR(I12/H12,0)</f>
        <v/>
      </c>
      <c r="K12" s="9" t="n">
        <v>0.78</v>
      </c>
      <c r="L12" s="12">
        <f>IF(J12&gt;=K12,"On Track","Below Target")</f>
        <v/>
      </c>
      <c r="M12" s="39" t="n">
        <v>4.2</v>
      </c>
      <c r="N12" s="42">
        <f>IFERROR(G12*M12,0)</f>
        <v/>
      </c>
    </row>
    <row r="13"/>
    <row r="14">
      <c r="A14" s="18" t="inlineStr">
        <is>
          <t>HERD TOTALS / AVERAGES</t>
        </is>
      </c>
      <c r="B14" s="43" t="n"/>
      <c r="C14" s="43" t="n"/>
      <c r="D14" s="44" t="n"/>
      <c r="E14" s="20">
        <f>SUM(E3:E12)</f>
        <v/>
      </c>
      <c r="F14" s="19" t="n"/>
      <c r="G14" s="20">
        <f>SUM(G3:G12)</f>
        <v/>
      </c>
      <c r="H14" s="20">
        <f>ROUND(AVERAGE(H3:H12),0)</f>
        <v/>
      </c>
      <c r="I14" s="20">
        <f>SUM(I3:I12)</f>
        <v/>
      </c>
      <c r="J14" s="21">
        <f>ROUND(AVERAGE(J3:J12),2)</f>
        <v/>
      </c>
      <c r="K14" s="19" t="n"/>
      <c r="L14" s="19" t="n"/>
      <c r="M14" s="19" t="n"/>
      <c r="N14" s="45">
        <f>SUM(N3:N12)</f>
        <v/>
      </c>
    </row>
  </sheetData>
  <mergeCells count="2">
    <mergeCell ref="A1:N1"/>
    <mergeCell ref="A14:D14"/>
  </mergeCells>
  <conditionalFormatting sqref="L3:L12">
    <cfRule type="expression" priority="1" dxfId="0" stopIfTrue="1">
      <formula>L3="Below Target"</formula>
    </cfRule>
    <cfRule type="expression" priority="2" dxfId="1" stopIfTrue="1">
      <formula>L3="On Track"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</cols>
  <sheetData>
    <row r="1" ht="26" customHeight="1">
      <c r="A1" s="1" t="inlineStr">
        <is>
          <t>Herd Performance Summary Dashboard</t>
        </is>
      </c>
    </row>
    <row r="2"/>
    <row r="3">
      <c r="A3" s="2" t="inlineStr">
        <is>
          <t>Key Metric</t>
        </is>
      </c>
      <c r="B3" s="2" t="inlineStr">
        <is>
          <t>Value</t>
        </is>
      </c>
    </row>
    <row r="4">
      <c r="A4" s="23" t="inlineStr">
        <is>
          <t>Total Head Count</t>
        </is>
      </c>
      <c r="B4" s="24">
        <f>COUNTA('Cattle Weight Log'!A3:A12)</f>
        <v/>
      </c>
    </row>
    <row r="5">
      <c r="A5" s="25" t="inlineStr">
        <is>
          <t>Total Initial Weight (kg)</t>
        </is>
      </c>
      <c r="B5" s="26">
        <f>'Cattle Weight Log'!E14</f>
        <v/>
      </c>
    </row>
    <row r="6">
      <c r="A6" s="23" t="inlineStr">
        <is>
          <t>Total Current Weight (kg)</t>
        </is>
      </c>
      <c r="B6" s="24">
        <f>'Cattle Weight Log'!G14</f>
        <v/>
      </c>
    </row>
    <row r="7">
      <c r="A7" s="25" t="inlineStr">
        <is>
          <t>Total Weight Gain (kg)</t>
        </is>
      </c>
      <c r="B7" s="26">
        <f>'Cattle Weight Log'!I14</f>
        <v/>
      </c>
    </row>
    <row r="8">
      <c r="A8" s="23" t="inlineStr">
        <is>
          <t>Average Days on Feed</t>
        </is>
      </c>
      <c r="B8" s="24">
        <f>'Cattle Weight Log'!H14</f>
        <v/>
      </c>
    </row>
    <row r="9">
      <c r="A9" s="25" t="inlineStr">
        <is>
          <t>Average ADG (kg/day)</t>
        </is>
      </c>
      <c r="B9" s="27">
        <f>'Cattle Weight Log'!J14</f>
        <v/>
      </c>
    </row>
    <row r="10">
      <c r="A10" s="23" t="inlineStr">
        <is>
          <t>Total Estimated Herd Value ($)</t>
        </is>
      </c>
      <c r="B10" s="46">
        <f>'Cattle Weight Log'!N14</f>
        <v/>
      </c>
    </row>
    <row r="11">
      <c r="A11" s="25" t="inlineStr">
        <is>
          <t>Head On Track</t>
        </is>
      </c>
      <c r="B11" s="26">
        <f>COUNTIF('Cattle Weight Log'!L3:L12,"On Track")</f>
        <v/>
      </c>
    </row>
    <row r="12">
      <c r="A12" s="23" t="inlineStr">
        <is>
          <t>Head Below Target</t>
        </is>
      </c>
      <c r="B12" s="24">
        <f>COUNTIF('Cattle Weight Log'!L3:L12,"Below Target")</f>
        <v/>
      </c>
    </row>
    <row r="13"/>
    <row r="14"/>
    <row r="15">
      <c r="A15" s="29" t="inlineStr">
        <is>
          <t>Tag ID Lookup Tool</t>
        </is>
      </c>
    </row>
    <row r="16">
      <c r="A16" s="30" t="inlineStr">
        <is>
          <t>Enter Tag ID:</t>
        </is>
      </c>
      <c r="B16" s="31" t="inlineStr">
        <is>
          <t>NLIS-4023</t>
        </is>
      </c>
    </row>
    <row r="17">
      <c r="A17" s="32" t="inlineStr">
        <is>
          <t>Breed</t>
        </is>
      </c>
      <c r="B17" s="3">
        <f>IFERROR(VLOOKUP($B$16,'Cattle Weight Log'!$A$3:$N$12,2,FALSE),"Not Found")</f>
        <v/>
      </c>
    </row>
    <row r="18">
      <c r="A18" s="33" t="inlineStr">
        <is>
          <t>Paddock</t>
        </is>
      </c>
      <c r="B18" s="12">
        <f>IFERROR(VLOOKUP($B$16,'Cattle Weight Log'!$A$3:$N$12,3,FALSE),"Not Found")</f>
        <v/>
      </c>
    </row>
    <row r="19">
      <c r="A19" s="32" t="inlineStr">
        <is>
          <t>Current Weight (kg)</t>
        </is>
      </c>
      <c r="B19" s="7">
        <f>IFERROR(VLOOKUP($B$16,'Cattle Weight Log'!$A$3:$N$12,7,FALSE),"Not Found")</f>
        <v/>
      </c>
    </row>
    <row r="20">
      <c r="A20" s="33" t="inlineStr">
        <is>
          <t>ADG (kg/day)</t>
        </is>
      </c>
      <c r="B20" s="16">
        <f>IFERROR(VLOOKUP($B$16,'Cattle Weight Log'!$A$3:$N$12,10,FALSE),"Not Found")</f>
        <v/>
      </c>
    </row>
    <row r="21">
      <c r="A21" s="32" t="inlineStr">
        <is>
          <t>Performance Status</t>
        </is>
      </c>
      <c r="B21" s="3">
        <f>IFERROR(VLOOKUP($B$16,'Cattle Weight Log'!$A$3:$N$12,12,FALSE),"Not Found")</f>
        <v/>
      </c>
    </row>
    <row r="22">
      <c r="A22" s="33" t="inlineStr">
        <is>
          <t>Estimated Value ($)</t>
        </is>
      </c>
      <c r="B22" s="42">
        <f>IFERROR(VLOOKUP($B$16,'Cattle Weight Log'!$A$3:$N$12,14,FALSE),"Not Found")</f>
        <v/>
      </c>
    </row>
    <row r="23"/>
    <row r="24"/>
    <row r="25">
      <c r="A25" s="34" t="inlineStr">
        <is>
          <t>Status</t>
        </is>
      </c>
      <c r="B25" s="34" t="inlineStr">
        <is>
          <t>Count</t>
        </is>
      </c>
    </row>
    <row r="26">
      <c r="A26" s="35" t="inlineStr">
        <is>
          <t>On Track</t>
        </is>
      </c>
      <c r="B26" s="35">
        <f>COUNTIF('Cattle Weight Log'!L3:L12,"On Track")</f>
        <v/>
      </c>
    </row>
    <row r="27">
      <c r="A27" s="35" t="inlineStr">
        <is>
          <t>Below Target</t>
        </is>
      </c>
      <c r="B27" s="35">
        <f>COUNTIF('Cattle Weight Log'!L3:L12,"Below Target")</f>
        <v/>
      </c>
    </row>
  </sheetData>
  <mergeCells count="2">
    <mergeCell ref="A1:F1"/>
    <mergeCell ref="A15:B15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 ht="26" customHeight="1">
      <c r="A1" s="1" t="inlineStr">
        <is>
          <t>Instructions - Cattle Weight Gain Tracker</t>
        </is>
      </c>
    </row>
    <row r="2"/>
    <row r="3" ht="44" customHeight="1">
      <c r="A3" s="36" t="inlineStr">
        <is>
          <t>Overview</t>
        </is>
      </c>
      <c r="B3" s="37" t="inlineStr">
        <is>
          <t>This workbook helps Australian graziers track cattle weight gain against NLIS tag IDs, monitor Average Daily Gain (ADG), and estimate herd sale value across paddocks.</t>
        </is>
      </c>
    </row>
    <row r="4" ht="44" customHeight="1">
      <c r="A4" s="36" t="inlineStr">
        <is>
          <t>Cattle Weight Log</t>
        </is>
      </c>
      <c r="B4" s="37" t="inlineStr">
        <is>
          <t>Main data sheet. Enter each animal's NLIS tag, breed, paddock, date in, initial weight and weigh dates/weights in the pale yellow input cells. Days on Feed, Total Gain, ADG and Estimated Value calculate automatically.</t>
        </is>
      </c>
    </row>
    <row r="5" ht="44" customHeight="1">
      <c r="A5" s="36" t="inlineStr">
        <is>
          <t>Target ADG (kg/day)</t>
        </is>
      </c>
      <c r="B5" s="37" t="inlineStr">
        <is>
          <t>Enter your expected daily gain target per animal (pale yellow cell). The Performance Status column compares actual ADG to this target and flags 'On Track' or 'Below Target'.</t>
        </is>
      </c>
    </row>
    <row r="6" ht="44" customHeight="1">
      <c r="A6" s="36" t="inlineStr">
        <is>
          <t>Sale Price ($/kg)</t>
        </is>
      </c>
      <c r="B6" s="37" t="inlineStr">
        <is>
          <t>Enter the current live weight sale price per kilogram to estimate herd value.</t>
        </is>
      </c>
    </row>
    <row r="7" ht="44" customHeight="1">
      <c r="A7" s="36" t="inlineStr">
        <is>
          <t>Performance Status</t>
        </is>
      </c>
      <c r="B7" s="37" t="inlineStr">
        <is>
          <t>Automatically calculated with an IF formula. Green shading means the animal meets or exceeds the target ADG; red shading flags animals below target for review.</t>
        </is>
      </c>
    </row>
    <row r="8" ht="44" customHeight="1">
      <c r="A8" s="36" t="inlineStr">
        <is>
          <t>Summary Dashboard</t>
        </is>
      </c>
      <c r="B8" s="37" t="inlineStr">
        <is>
          <t>Shows herd-wide totals and averages, a Tag ID lookup tool (using VLOOKUP), a bar chart comparing ADG per animal, and a pie chart of performance status distribution.</t>
        </is>
      </c>
    </row>
    <row r="9" ht="44" customHeight="1">
      <c r="A9" s="36" t="inlineStr">
        <is>
          <t>Tag ID Lookup Tool</t>
        </is>
      </c>
      <c r="B9" s="37" t="inlineStr">
        <is>
          <t>Type any NLIS Tag ID into the yellow input cell to instantly retrieve that animal's breed, paddock, current weight, ADG, status and estimated value.</t>
        </is>
      </c>
    </row>
    <row r="10" ht="44" customHeight="1">
      <c r="A10" s="36" t="inlineStr">
        <is>
          <t>Data Entry Tips</t>
        </is>
      </c>
      <c r="B10" s="37" t="inlineStr">
        <is>
          <t>Always re-weigh on the same day for the whole mob where possible to keep Days on Feed comparisons consistent. Update Weigh Date and Current Weight regularly (e.g. every 28-42 days).</t>
        </is>
      </c>
    </row>
    <row r="11" ht="44" customHeight="1">
      <c r="A11" s="36" t="inlineStr">
        <is>
          <t>Australian Notes</t>
        </is>
      </c>
      <c r="B11" s="37" t="inlineStr">
        <is>
          <t>NLIS tags are mandatory for cattle traceability in Australia. Record your Property Identification Code (PIC) alongside paddock names in your property records for full traceability compliance.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2026-07-14T13:56:13Z</dcterms:created>
  <dcterms:modified xmlns:dcterms="http://purl.org/dc/terms/" xmlns:xsi="http://www.w3.org/2001/XMLSchema-instance" xsi:type="dcterms:W3CDTF">2026-07-14T13:56:13Z</dcterms:modified>
</cp:coreProperties>
</file>