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r Log" sheetId="1" state="visible" r:id="rId1"/>
    <sheet xmlns:r="http://schemas.openxmlformats.org/officeDocument/2006/relationships" name="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11">
    <font>
      <name val="Calibri"/>
      <family val="2"/>
      <color theme="1"/>
      <sz val="11"/>
      <scheme val="minor"/>
    </font>
    <font>
      <name val="Calibri"/>
      <b val="1"/>
      <color rgb="00FFFFFF"/>
      <sz val="11"/>
    </font>
    <font>
      <name val="Calibri"/>
      <sz val="10"/>
    </font>
    <font>
      <name val="Calibri"/>
      <b val="1"/>
      <color rgb="00FFFFFF"/>
      <sz val="10"/>
    </font>
    <font>
      <name val="Calibri"/>
      <b val="1"/>
      <color rgb="001E293B"/>
      <sz val="16"/>
    </font>
    <font>
      <name val="Calibri"/>
      <b val="1"/>
      <color rgb="00006A4E"/>
      <sz val="12"/>
    </font>
    <font>
      <name val="Calibri"/>
      <b val="1"/>
      <sz val="10"/>
    </font>
    <font>
      <name val="Calibri"/>
      <b val="1"/>
      <color rgb="0016A34A"/>
    </font>
    <font>
      <name val="Calibri"/>
      <b val="1"/>
      <color rgb="00FFFFFF"/>
      <sz val="16"/>
    </font>
    <font>
      <name val="Calibri"/>
      <b val="1"/>
      <color rgb="00006A4E"/>
      <sz val="11"/>
    </font>
    <font>
      <name val="Calibri"/>
      <i val="1"/>
      <color rgb="0064748B"/>
      <sz val="9"/>
    </font>
  </fonts>
  <fills count="9">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E2E8F0"/>
      </patternFill>
    </fill>
    <fill>
      <patternFill patternType="solid">
        <fgColor rgb="000F766E"/>
      </patternFill>
    </fill>
    <fill>
      <patternFill patternType="solid">
        <fgColor rgb="00DCFCE7"/>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4">
    <xf numFmtId="0" fontId="0" fillId="0" borderId="0" pivotButton="0" quotePrefix="0" xfId="0"/>
    <xf numFmtId="0" fontId="1" fillId="2" borderId="1" applyAlignment="1" pivotButton="0" quotePrefix="0" xfId="0">
      <alignment horizontal="center" vertical="center"/>
    </xf>
    <xf numFmtId="164" fontId="2" fillId="3" borderId="1" applyAlignment="1" pivotButton="0" quotePrefix="0" xfId="0">
      <alignment horizontal="center" vertical="center"/>
    </xf>
    <xf numFmtId="0" fontId="2" fillId="3" borderId="1" applyAlignment="1" pivotButton="0" quotePrefix="0" xfId="0">
      <alignment horizontal="center" vertical="center"/>
    </xf>
    <xf numFmtId="0" fontId="2" fillId="3" borderId="1" applyAlignment="1" pivotButton="0" quotePrefix="0" xfId="0">
      <alignment horizontal="left" vertical="center"/>
    </xf>
    <xf numFmtId="3" fontId="2" fillId="3" borderId="1" applyAlignment="1" pivotButton="0" quotePrefix="0" xfId="0">
      <alignment horizontal="center" vertical="center"/>
    </xf>
    <xf numFmtId="3" fontId="2" fillId="4" borderId="1" applyAlignment="1" pivotButton="0" quotePrefix="0" xfId="0">
      <alignment horizontal="center" vertical="center"/>
    </xf>
    <xf numFmtId="9" fontId="2" fillId="3" borderId="1" applyAlignment="1" pivotButton="0" quotePrefix="0" xfId="0">
      <alignment horizontal="center" vertical="center"/>
    </xf>
    <xf numFmtId="165" fontId="2" fillId="4" borderId="1" applyAlignment="1" pivotButton="0" quotePrefix="0" xfId="0">
      <alignment horizontal="center" vertical="center"/>
    </xf>
    <xf numFmtId="0" fontId="2" fillId="4" borderId="1" applyAlignment="1" pivotButton="0" quotePrefix="0" xfId="0">
      <alignment horizontal="center" vertical="center"/>
    </xf>
    <xf numFmtId="3" fontId="2" fillId="5" borderId="1" applyAlignment="1" pivotButton="0" quotePrefix="0" xfId="0">
      <alignment horizontal="center" vertical="center"/>
    </xf>
    <xf numFmtId="165" fontId="2" fillId="5" borderId="1" applyAlignment="1" pivotButton="0" quotePrefix="0" xfId="0">
      <alignment horizontal="center" vertical="center"/>
    </xf>
    <xf numFmtId="0" fontId="2" fillId="5" borderId="1" applyAlignment="1" pivotButton="0" quotePrefix="0" xfId="0">
      <alignment horizontal="center" vertical="center"/>
    </xf>
    <xf numFmtId="0" fontId="3" fillId="2" borderId="1" applyAlignment="1" pivotButton="0" quotePrefix="0" xfId="0">
      <alignment horizontal="center" vertical="center"/>
    </xf>
    <xf numFmtId="3" fontId="3" fillId="2" borderId="1" applyAlignment="1" pivotButton="0" quotePrefix="0" xfId="0">
      <alignment horizontal="center" vertical="center"/>
    </xf>
    <xf numFmtId="165" fontId="3" fillId="2" borderId="1" applyAlignment="1" pivotButton="0" quotePrefix="0" xfId="0">
      <alignment horizontal="center" vertical="center"/>
    </xf>
    <xf numFmtId="0" fontId="4" fillId="6" borderId="1" applyAlignment="1" pivotButton="0" quotePrefix="0" xfId="0">
      <alignment horizontal="center" vertical="center"/>
    </xf>
    <xf numFmtId="0" fontId="5" fillId="0" borderId="0" applyAlignment="1" pivotButton="0" quotePrefix="0" xfId="0">
      <alignment horizontal="left" vertical="center"/>
    </xf>
    <xf numFmtId="0" fontId="1" fillId="7" borderId="1" applyAlignment="1" pivotButton="0" quotePrefix="0" xfId="0">
      <alignment horizontal="center" vertical="center"/>
    </xf>
    <xf numFmtId="0" fontId="6" fillId="5" borderId="1" applyAlignment="1" pivotButton="0" quotePrefix="0" xfId="0">
      <alignment horizontal="left" vertical="center"/>
    </xf>
    <xf numFmtId="3" fontId="7" fillId="8" borderId="1" applyAlignment="1" pivotButton="0" quotePrefix="0" xfId="0">
      <alignment horizontal="right" vertical="center"/>
    </xf>
    <xf numFmtId="0" fontId="6" fillId="4" borderId="1" applyAlignment="1" pivotButton="0" quotePrefix="0" xfId="0">
      <alignment horizontal="left" vertical="center"/>
    </xf>
    <xf numFmtId="165" fontId="7" fillId="8" borderId="1" applyAlignment="1" pivotButton="0" quotePrefix="0" xfId="0">
      <alignment horizontal="right" vertical="center"/>
    </xf>
    <xf numFmtId="0" fontId="2" fillId="5" borderId="1" applyAlignment="1" pivotButton="0" quotePrefix="0" xfId="0">
      <alignment horizontal="left" vertical="center"/>
    </xf>
    <xf numFmtId="3" fontId="2" fillId="5" borderId="1" applyAlignment="1" pivotButton="0" quotePrefix="0" xfId="0">
      <alignment horizontal="right" vertical="center"/>
    </xf>
    <xf numFmtId="165" fontId="2" fillId="5" borderId="1" applyAlignment="1" pivotButton="0" quotePrefix="0" xfId="0">
      <alignment horizontal="right" vertical="center"/>
    </xf>
    <xf numFmtId="0" fontId="2" fillId="4" borderId="1" applyAlignment="1" pivotButton="0" quotePrefix="0" xfId="0">
      <alignment horizontal="left" vertical="center"/>
    </xf>
    <xf numFmtId="3" fontId="2" fillId="4" borderId="1" applyAlignment="1" pivotButton="0" quotePrefix="0" xfId="0">
      <alignment horizontal="right" vertical="center"/>
    </xf>
    <xf numFmtId="165" fontId="2" fillId="4" borderId="1" applyAlignment="1" pivotButton="0" quotePrefix="0" xfId="0">
      <alignment horizontal="right" vertical="center"/>
    </xf>
    <xf numFmtId="0" fontId="8" fillId="2" borderId="1" applyAlignment="1" pivotButton="0" quotePrefix="0" xfId="0">
      <alignment horizontal="center" vertical="center"/>
    </xf>
    <xf numFmtId="0" fontId="9" fillId="0" borderId="0" applyAlignment="1" pivotButton="0" quotePrefix="0" xfId="0">
      <alignment horizontal="left" vertical="center"/>
    </xf>
    <xf numFmtId="0" fontId="2" fillId="0" borderId="0" applyAlignment="1" pivotButton="0" quotePrefix="0" xfId="0">
      <alignment horizontal="left" vertical="center" wrapText="1"/>
    </xf>
    <xf numFmtId="165" fontId="2" fillId="3" borderId="1" applyAlignment="1" pivotButton="0" quotePrefix="0" xfId="0">
      <alignment horizontal="center" vertical="center"/>
    </xf>
    <xf numFmtId="0" fontId="10" fillId="0" borderId="0" applyAlignment="1" pivotButton="0" quotePrefix="0" xfId="0">
      <alignment horizontal="left" wrapText="1"/>
    </xf>
    <xf numFmtId="164" fontId="2" fillId="3" borderId="1" applyAlignment="1" pivotButton="0" quotePrefix="0" xfId="0">
      <alignment horizontal="center" vertical="center"/>
    </xf>
    <xf numFmtId="165" fontId="2" fillId="4" borderId="1" applyAlignment="1" pivotButton="0" quotePrefix="0" xfId="0">
      <alignment horizontal="center" vertical="center"/>
    </xf>
    <xf numFmtId="165" fontId="2" fillId="5" borderId="1" applyAlignment="1" pivotButton="0" quotePrefix="0" xfId="0">
      <alignment horizontal="center" vertical="center"/>
    </xf>
    <xf numFmtId="165" fontId="3" fillId="2" borderId="1" applyAlignment="1" pivotButton="0" quotePrefix="0" xfId="0">
      <alignment horizontal="center" vertical="center"/>
    </xf>
    <xf numFmtId="0" fontId="0" fillId="0" borderId="4" pivotButton="0" quotePrefix="0" xfId="0"/>
    <xf numFmtId="0" fontId="0" fillId="0" borderId="5" pivotButton="0" quotePrefix="0" xfId="0"/>
    <xf numFmtId="165" fontId="7" fillId="8" borderId="1" applyAlignment="1" pivotButton="0" quotePrefix="0" xfId="0">
      <alignment horizontal="right" vertical="center"/>
    </xf>
    <xf numFmtId="165" fontId="2" fillId="5" borderId="1" applyAlignment="1" pivotButton="0" quotePrefix="0" xfId="0">
      <alignment horizontal="right" vertical="center"/>
    </xf>
    <xf numFmtId="165" fontId="2" fillId="4" borderId="1" applyAlignment="1" pivotButton="0" quotePrefix="0" xfId="0">
      <alignment horizontal="right" vertical="center"/>
    </xf>
    <xf numFmtId="165" fontId="2" fillId="3" borderId="1" applyAlignment="1" pivotButton="0" quotePrefix="0" xfId="0">
      <alignment horizontal="center" vertical="center"/>
    </xf>
  </cellXfs>
  <cellStyles count="1">
    <cellStyle name="Normal" xfId="0" builtinId="0" hidden="0"/>
  </cellStyles>
  <dxfs count="2">
    <dxf>
      <font>
        <name val="Calibri"/>
        <b val="1"/>
        <color rgb="0016A34A"/>
      </font>
      <fill>
        <patternFill patternType="solid">
          <fgColor rgb="00DCFCE7"/>
        </patternFill>
      </fill>
    </dxf>
    <dxf>
      <font>
        <name val="Calibri"/>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Claim Amount by Driver</a:t>
            </a:r>
          </a:p>
        </rich>
      </tx>
    </title>
    <plotArea>
      <barChart>
        <barDir val="col"/>
        <grouping val="clustered"/>
        <ser>
          <idx val="0"/>
          <order val="0"/>
          <tx>
            <strRef>
              <f>'Summary'!C14</f>
            </strRef>
          </tx>
          <spPr>
            <a:solidFill xmlns:a="http://schemas.openxmlformats.org/drawingml/2006/main">
              <a:srgbClr val="0F766E"/>
            </a:solidFill>
            <a:ln xmlns:a="http://schemas.openxmlformats.org/drawingml/2006/main">
              <a:prstDash val="solid"/>
            </a:ln>
          </spPr>
          <cat>
            <numRef>
              <f>'Summary'!$A$15:$A$24</f>
            </numRef>
          </cat>
          <val>
            <numRef>
              <f>'Summary'!$C$15:$C$24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Driver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Claim 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Business Distance by Driver</a:t>
            </a:r>
          </a:p>
        </rich>
      </tx>
    </title>
    <plotArea>
      <pieChart>
        <varyColors val="1"/>
        <ser>
          <idx val="0"/>
          <order val="0"/>
          <tx>
            <strRef>
              <f>'Summary'!B14</f>
            </strRef>
          </tx>
          <spPr>
            <a:ln xmlns:a="http://schemas.openxmlformats.org/drawingml/2006/main">
              <a:prstDash val="solid"/>
            </a:ln>
          </spPr>
          <cat>
            <numRef>
              <f>'Summary'!$A$15:$A$24</f>
            </numRef>
          </cat>
          <val>
            <numRef>
              <f>'Summary'!$B$15:$B$24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648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2"/>
  <sheetViews>
    <sheetView workbookViewId="0">
      <pane ySplit="1" topLeftCell="A2" activePane="bottomLeft" state="frozen"/>
      <selection pane="bottomLeft" activeCell="A1" sqref="A1"/>
    </sheetView>
  </sheetViews>
  <sheetFormatPr baseColWidth="8" defaultRowHeight="15"/>
  <cols>
    <col width="14" customWidth="1" min="1" max="1"/>
    <col width="18" customWidth="1" min="2" max="2"/>
    <col width="14" customWidth="1" min="3" max="3"/>
    <col width="28" customWidth="1" min="4" max="4"/>
    <col width="26" customWidth="1" min="5" max="5"/>
    <col width="20" customWidth="1" min="6" max="6"/>
    <col width="18" customWidth="1" min="7" max="7"/>
    <col width="16" customWidth="1" min="8" max="8"/>
    <col width="16" customWidth="1" min="9" max="9"/>
    <col width="18" customWidth="1" min="10" max="10"/>
    <col width="16" customWidth="1" min="11" max="11"/>
    <col width="14" customWidth="1" min="12" max="12"/>
    <col width="22" customWidth="1" min="13" max="13"/>
  </cols>
  <sheetData>
    <row r="1" ht="28" customHeight="1">
      <c r="A1" s="1" t="inlineStr">
        <is>
          <t>Date</t>
        </is>
      </c>
      <c r="B1" s="1" t="inlineStr">
        <is>
          <t>Driver Name</t>
        </is>
      </c>
      <c r="C1" s="1" t="inlineStr">
        <is>
          <t>Vehicle Rego</t>
        </is>
      </c>
      <c r="D1" s="1" t="inlineStr">
        <is>
          <t>City / Route</t>
        </is>
      </c>
      <c r="E1" s="1" t="inlineStr">
        <is>
          <t>Purpose</t>
        </is>
      </c>
      <c r="F1" s="1" t="inlineStr">
        <is>
          <t>Odometer Start (km)</t>
        </is>
      </c>
      <c r="G1" s="1" t="inlineStr">
        <is>
          <t>Odometer End (km)</t>
        </is>
      </c>
      <c r="H1" s="1" t="inlineStr">
        <is>
          <t>Distance (km)</t>
        </is>
      </c>
      <c r="I1" s="1" t="inlineStr">
        <is>
          <t>Business Use %</t>
        </is>
      </c>
      <c r="J1" s="1" t="inlineStr">
        <is>
          <t>Cents per km Rate</t>
        </is>
      </c>
      <c r="K1" s="1" t="inlineStr">
        <is>
          <t>Claim Amount ($)</t>
        </is>
      </c>
      <c r="L1" s="1" t="inlineStr">
        <is>
          <t>GST Included?</t>
        </is>
      </c>
      <c r="M1" s="1" t="inlineStr">
        <is>
          <t>Notes</t>
        </is>
      </c>
    </row>
    <row r="2">
      <c r="A2" s="34" t="n">
        <v>46029</v>
      </c>
      <c r="B2" s="3" t="inlineStr">
        <is>
          <t>Jack Wilson</t>
        </is>
      </c>
      <c r="C2" s="3" t="inlineStr">
        <is>
          <t>ABC123</t>
        </is>
      </c>
      <c r="D2" s="4" t="inlineStr">
        <is>
          <t>Sydney CBD to Parramatta</t>
        </is>
      </c>
      <c r="E2" s="4" t="inlineStr">
        <is>
          <t>Client Meeting</t>
        </is>
      </c>
      <c r="F2" s="5" t="n">
        <v>12450</v>
      </c>
      <c r="G2" s="5" t="n">
        <v>12478</v>
      </c>
      <c r="H2" s="6">
        <f>G2-F2</f>
        <v/>
      </c>
      <c r="I2" s="7" t="n">
        <v>1</v>
      </c>
      <c r="J2" s="35" t="n">
        <v>0.88</v>
      </c>
      <c r="K2" s="35">
        <f>H2*J2</f>
        <v/>
      </c>
      <c r="L2" s="9">
        <f>IF(K2&gt;0,"Yes","No")</f>
        <v/>
      </c>
      <c r="M2" s="4" t="inlineStr"/>
    </row>
    <row r="3">
      <c r="A3" s="34" t="n">
        <v>46036</v>
      </c>
      <c r="B3" s="3" t="inlineStr">
        <is>
          <t>Olivia Brown</t>
        </is>
      </c>
      <c r="C3" s="3" t="inlineStr">
        <is>
          <t>DEF456</t>
        </is>
      </c>
      <c r="D3" s="4" t="inlineStr">
        <is>
          <t>Melbourne to Southbank</t>
        </is>
      </c>
      <c r="E3" s="4" t="inlineStr">
        <is>
          <t>Site Visit</t>
        </is>
      </c>
      <c r="F3" s="5" t="n">
        <v>45230</v>
      </c>
      <c r="G3" s="5" t="n">
        <v>45244</v>
      </c>
      <c r="H3" s="10">
        <f>G3-F3</f>
        <v/>
      </c>
      <c r="I3" s="7" t="n">
        <v>1</v>
      </c>
      <c r="J3" s="36" t="n">
        <v>0.88</v>
      </c>
      <c r="K3" s="36">
        <f>H3*J3</f>
        <v/>
      </c>
      <c r="L3" s="12">
        <f>IF(K3&gt;0,"Yes","No")</f>
        <v/>
      </c>
      <c r="M3" s="4" t="inlineStr"/>
    </row>
    <row r="4">
      <c r="A4" s="34" t="n">
        <v>46043</v>
      </c>
      <c r="B4" s="3" t="inlineStr">
        <is>
          <t>Liam Taylor</t>
        </is>
      </c>
      <c r="C4" s="3" t="inlineStr">
        <is>
          <t>GHI789</t>
        </is>
      </c>
      <c r="D4" s="4" t="inlineStr">
        <is>
          <t>Brisbane to Fortitude Valley</t>
        </is>
      </c>
      <c r="E4" s="4" t="inlineStr">
        <is>
          <t>Sales Call</t>
        </is>
      </c>
      <c r="F4" s="5" t="n">
        <v>8910</v>
      </c>
      <c r="G4" s="5" t="n">
        <v>8922</v>
      </c>
      <c r="H4" s="6">
        <f>G4-F4</f>
        <v/>
      </c>
      <c r="I4" s="7" t="n">
        <v>1</v>
      </c>
      <c r="J4" s="35" t="n">
        <v>0.88</v>
      </c>
      <c r="K4" s="35">
        <f>H4*J4</f>
        <v/>
      </c>
      <c r="L4" s="9">
        <f>IF(K4&gt;0,"Yes","No")</f>
        <v/>
      </c>
      <c r="M4" s="4" t="inlineStr"/>
    </row>
    <row r="5">
      <c r="A5" s="34" t="n">
        <v>46050</v>
      </c>
      <c r="B5" s="3" t="inlineStr">
        <is>
          <t>Charlotte Martin</t>
        </is>
      </c>
      <c r="C5" s="3" t="inlineStr">
        <is>
          <t>JKL012</t>
        </is>
      </c>
      <c r="D5" s="4" t="inlineStr">
        <is>
          <t>Perth to Osborne Park</t>
        </is>
      </c>
      <c r="E5" s="4" t="inlineStr">
        <is>
          <t>Supplier Pickup</t>
        </is>
      </c>
      <c r="F5" s="5" t="n">
        <v>33100</v>
      </c>
      <c r="G5" s="5" t="n">
        <v>33116</v>
      </c>
      <c r="H5" s="10">
        <f>G5-F5</f>
        <v/>
      </c>
      <c r="I5" s="7" t="n">
        <v>1</v>
      </c>
      <c r="J5" s="36" t="n">
        <v>0.88</v>
      </c>
      <c r="K5" s="36">
        <f>H5*J5</f>
        <v/>
      </c>
      <c r="L5" s="12">
        <f>IF(K5&gt;0,"Yes","No")</f>
        <v/>
      </c>
      <c r="M5" s="4" t="inlineStr"/>
    </row>
    <row r="6">
      <c r="A6" s="34" t="n">
        <v>46057</v>
      </c>
      <c r="B6" s="3" t="inlineStr">
        <is>
          <t>Noah Harris</t>
        </is>
      </c>
      <c r="C6" s="3" t="inlineStr">
        <is>
          <t>MNO345</t>
        </is>
      </c>
      <c r="D6" s="4" t="inlineStr">
        <is>
          <t>Adelaide to Glenelg</t>
        </is>
      </c>
      <c r="E6" s="4" t="inlineStr">
        <is>
          <t>Training</t>
        </is>
      </c>
      <c r="F6" s="5" t="n">
        <v>21560</v>
      </c>
      <c r="G6" s="5" t="n">
        <v>21590</v>
      </c>
      <c r="H6" s="6">
        <f>G6-F6</f>
        <v/>
      </c>
      <c r="I6" s="7" t="n">
        <v>1</v>
      </c>
      <c r="J6" s="35" t="n">
        <v>0.88</v>
      </c>
      <c r="K6" s="35">
        <f>H6*J6</f>
        <v/>
      </c>
      <c r="L6" s="9">
        <f>IF(K6&gt;0,"Yes","No")</f>
        <v/>
      </c>
      <c r="M6" s="4" t="inlineStr"/>
    </row>
    <row r="7">
      <c r="A7" s="34" t="n">
        <v>46064</v>
      </c>
      <c r="B7" s="3" t="inlineStr">
        <is>
          <t>Mia Johnson</t>
        </is>
      </c>
      <c r="C7" s="3" t="inlineStr">
        <is>
          <t>PQR678</t>
        </is>
      </c>
      <c r="D7" s="4" t="inlineStr">
        <is>
          <t>Canberra to Civic</t>
        </is>
      </c>
      <c r="E7" s="4" t="inlineStr">
        <is>
          <t>Government Appointment</t>
        </is>
      </c>
      <c r="F7" s="5" t="n">
        <v>67800</v>
      </c>
      <c r="G7" s="5" t="n">
        <v>67814</v>
      </c>
      <c r="H7" s="10">
        <f>G7-F7</f>
        <v/>
      </c>
      <c r="I7" s="7" t="n">
        <v>1</v>
      </c>
      <c r="J7" s="36" t="n">
        <v>0.88</v>
      </c>
      <c r="K7" s="36">
        <f>H7*J7</f>
        <v/>
      </c>
      <c r="L7" s="12">
        <f>IF(K7&gt;0,"Yes","No")</f>
        <v/>
      </c>
      <c r="M7" s="4" t="inlineStr"/>
    </row>
    <row r="8">
      <c r="A8" s="34" t="n">
        <v>46071</v>
      </c>
      <c r="B8" s="3" t="inlineStr">
        <is>
          <t>Ethan Scott</t>
        </is>
      </c>
      <c r="C8" s="3" t="inlineStr">
        <is>
          <t>STU901</t>
        </is>
      </c>
      <c r="D8" s="4" t="inlineStr">
        <is>
          <t>Hobart to Sandy Bay</t>
        </is>
      </c>
      <c r="E8" s="4" t="inlineStr">
        <is>
          <t>Inspection</t>
        </is>
      </c>
      <c r="F8" s="5" t="n">
        <v>15340</v>
      </c>
      <c r="G8" s="5" t="n">
        <v>15356</v>
      </c>
      <c r="H8" s="6">
        <f>G8-F8</f>
        <v/>
      </c>
      <c r="I8" s="7" t="n">
        <v>1</v>
      </c>
      <c r="J8" s="35" t="n">
        <v>0.88</v>
      </c>
      <c r="K8" s="35">
        <f>H8*J8</f>
        <v/>
      </c>
      <c r="L8" s="9">
        <f>IF(K8&gt;0,"Yes","No")</f>
        <v/>
      </c>
      <c r="M8" s="4" t="inlineStr"/>
    </row>
    <row r="9">
      <c r="A9" s="34" t="n">
        <v>46078</v>
      </c>
      <c r="B9" s="3" t="inlineStr">
        <is>
          <t>Ruby Clark</t>
        </is>
      </c>
      <c r="C9" s="3" t="inlineStr">
        <is>
          <t>VWX234</t>
        </is>
      </c>
      <c r="D9" s="4" t="inlineStr">
        <is>
          <t>Newcastle to Charlestown</t>
        </is>
      </c>
      <c r="E9" s="4" t="inlineStr">
        <is>
          <t>Service Call</t>
        </is>
      </c>
      <c r="F9" s="5" t="n">
        <v>29870</v>
      </c>
      <c r="G9" s="5" t="n">
        <v>29903</v>
      </c>
      <c r="H9" s="10">
        <f>G9-F9</f>
        <v/>
      </c>
      <c r="I9" s="7" t="n">
        <v>1</v>
      </c>
      <c r="J9" s="36" t="n">
        <v>0.88</v>
      </c>
      <c r="K9" s="36">
        <f>H9*J9</f>
        <v/>
      </c>
      <c r="L9" s="12">
        <f>IF(K9&gt;0,"Yes","No")</f>
        <v/>
      </c>
      <c r="M9" s="4" t="inlineStr"/>
    </row>
    <row r="10">
      <c r="A10" s="34" t="n">
        <v>46085</v>
      </c>
      <c r="B10" s="3" t="inlineStr">
        <is>
          <t>Cooper Young</t>
        </is>
      </c>
      <c r="C10" s="3" t="inlineStr">
        <is>
          <t>YZA567</t>
        </is>
      </c>
      <c r="D10" s="4" t="inlineStr">
        <is>
          <t>Gold Coast to Southport</t>
        </is>
      </c>
      <c r="E10" s="4" t="inlineStr">
        <is>
          <t>Conference</t>
        </is>
      </c>
      <c r="F10" s="5" t="n">
        <v>41200</v>
      </c>
      <c r="G10" s="5" t="n">
        <v>41218</v>
      </c>
      <c r="H10" s="6">
        <f>G10-F10</f>
        <v/>
      </c>
      <c r="I10" s="7" t="n">
        <v>1</v>
      </c>
      <c r="J10" s="35" t="n">
        <v>0.88</v>
      </c>
      <c r="K10" s="35">
        <f>H10*J10</f>
        <v/>
      </c>
      <c r="L10" s="9">
        <f>IF(K10&gt;0,"Yes","No")</f>
        <v/>
      </c>
      <c r="M10" s="4" t="inlineStr"/>
    </row>
    <row r="11">
      <c r="A11" s="34" t="n">
        <v>46092</v>
      </c>
      <c r="B11" s="3" t="inlineStr">
        <is>
          <t>Isla Adams</t>
        </is>
      </c>
      <c r="C11" s="3" t="inlineStr">
        <is>
          <t>BCD890</t>
        </is>
      </c>
      <c r="D11" s="4" t="inlineStr">
        <is>
          <t>Wollongong to Shellharbour</t>
        </is>
      </c>
      <c r="E11" s="4" t="inlineStr">
        <is>
          <t>Regional Visit</t>
        </is>
      </c>
      <c r="F11" s="5" t="n">
        <v>56780</v>
      </c>
      <c r="G11" s="5" t="n">
        <v>56823</v>
      </c>
      <c r="H11" s="10">
        <f>G11-F11</f>
        <v/>
      </c>
      <c r="I11" s="7" t="n">
        <v>1</v>
      </c>
      <c r="J11" s="36" t="n">
        <v>0.88</v>
      </c>
      <c r="K11" s="36">
        <f>H11*J11</f>
        <v/>
      </c>
      <c r="L11" s="12">
        <f>IF(K11&gt;0,"Yes","No")</f>
        <v/>
      </c>
      <c r="M11" s="4" t="inlineStr"/>
    </row>
    <row r="12">
      <c r="A12" s="13" t="inlineStr">
        <is>
          <t>TOTALS</t>
        </is>
      </c>
      <c r="B12" s="13" t="n"/>
      <c r="C12" s="13" t="n"/>
      <c r="D12" s="13" t="n"/>
      <c r="E12" s="13" t="n"/>
      <c r="F12" s="13" t="n"/>
      <c r="G12" s="13" t="n"/>
      <c r="H12" s="14">
        <f>SUM(H2:H11)</f>
        <v/>
      </c>
      <c r="I12" s="13" t="n"/>
      <c r="J12" s="13" t="n"/>
      <c r="K12" s="37">
        <f>SUM(K2:K11)</f>
        <v/>
      </c>
      <c r="L12" s="13" t="n"/>
      <c r="M12" s="13"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32" customWidth="1" min="1" max="1"/>
    <col width="22" customWidth="1" min="2" max="2"/>
    <col width="22" customWidth="1" min="3" max="3"/>
    <col width="22" customWidth="1" min="4" max="4"/>
    <col width="18" customWidth="1" min="5" max="5"/>
  </cols>
  <sheetData>
    <row r="1" ht="36" customHeight="1">
      <c r="A1" s="16" t="inlineStr">
        <is>
          <t>Cents per Kilometre – Claim Summary</t>
        </is>
      </c>
      <c r="B1" s="38" t="n"/>
      <c r="C1" s="38" t="n"/>
      <c r="D1" s="39" t="n"/>
    </row>
    <row r="2"/>
    <row r="3">
      <c r="A3" s="17" t="inlineStr">
        <is>
          <t>KEY METRICS</t>
        </is>
      </c>
    </row>
    <row r="4">
      <c r="A4" s="18" t="inlineStr">
        <is>
          <t>Metric</t>
        </is>
      </c>
      <c r="B4" s="18" t="inlineStr">
        <is>
          <t>Value</t>
        </is>
      </c>
    </row>
    <row r="5">
      <c r="A5" s="19" t="inlineStr">
        <is>
          <t>Total Business Distance (km)</t>
        </is>
      </c>
      <c r="B5" s="20">
        <f>SUM('Car Log'!H:H)</f>
        <v/>
      </c>
    </row>
    <row r="6">
      <c r="A6" s="21" t="inlineStr">
        <is>
          <t>Total Claim Amount ($)</t>
        </is>
      </c>
      <c r="B6" s="40">
        <f>SUM('Car Log'!K:K)</f>
        <v/>
      </c>
    </row>
    <row r="7">
      <c r="A7" s="19" t="inlineStr">
        <is>
          <t>Average Claim per Trip ($)</t>
        </is>
      </c>
      <c r="B7" s="40">
        <f>IFERROR(AVERAGE('Car Log'!K2:K11),0)</f>
        <v/>
      </c>
    </row>
    <row r="8">
      <c r="A8" s="21" t="inlineStr">
        <is>
          <t>Number of Trips</t>
        </is>
      </c>
      <c r="B8" s="20">
        <f>COUNTA('Car Log'!A:A)-1</f>
        <v/>
      </c>
    </row>
    <row r="9">
      <c r="A9" s="19" t="inlineStr">
        <is>
          <t>Trips Over 20 km</t>
        </is>
      </c>
      <c r="B9" s="20">
        <f>COUNTIF('Car Log'!H:H,"&gt;20")</f>
        <v/>
      </c>
    </row>
    <row r="10">
      <c r="A10" s="21" t="inlineStr">
        <is>
          <t>Max Single Trip Distance (km)</t>
        </is>
      </c>
      <c r="B10" s="20">
        <f>MAX('Car Log'!H:H)</f>
        <v/>
      </c>
    </row>
    <row r="11">
      <c r="A11" s="19" t="inlineStr">
        <is>
          <t>Estimated Annual Claim ($)</t>
        </is>
      </c>
      <c r="B11" s="40">
        <f>IFERROR(B6*52,0)</f>
        <v/>
      </c>
    </row>
    <row r="12"/>
    <row r="13">
      <c r="A13" s="17" t="inlineStr">
        <is>
          <t>DRIVER SUMMARY</t>
        </is>
      </c>
    </row>
    <row r="14">
      <c r="A14" s="18" t="inlineStr">
        <is>
          <t>Driver</t>
        </is>
      </c>
      <c r="B14" s="18" t="inlineStr">
        <is>
          <t>Total Distance (km)</t>
        </is>
      </c>
      <c r="C14" s="18" t="inlineStr">
        <is>
          <t>Total Claim ($)</t>
        </is>
      </c>
    </row>
    <row r="15">
      <c r="A15" s="23" t="inlineStr">
        <is>
          <t>Jack Wilson</t>
        </is>
      </c>
      <c r="B15" s="24">
        <f>SUMIF('Car Log'!B:B,A15,'Car Log'!H:H)</f>
        <v/>
      </c>
      <c r="C15" s="41">
        <f>SUMIF('Car Log'!B:B,A15,'Car Log'!K:K)</f>
        <v/>
      </c>
    </row>
    <row r="16">
      <c r="A16" s="26" t="inlineStr">
        <is>
          <t>Olivia Brown</t>
        </is>
      </c>
      <c r="B16" s="27">
        <f>SUMIF('Car Log'!B:B,A16,'Car Log'!H:H)</f>
        <v/>
      </c>
      <c r="C16" s="42">
        <f>SUMIF('Car Log'!B:B,A16,'Car Log'!K:K)</f>
        <v/>
      </c>
    </row>
    <row r="17">
      <c r="A17" s="23" t="inlineStr">
        <is>
          <t>Liam Taylor</t>
        </is>
      </c>
      <c r="B17" s="24">
        <f>SUMIF('Car Log'!B:B,A17,'Car Log'!H:H)</f>
        <v/>
      </c>
      <c r="C17" s="41">
        <f>SUMIF('Car Log'!B:B,A17,'Car Log'!K:K)</f>
        <v/>
      </c>
    </row>
    <row r="18">
      <c r="A18" s="26" t="inlineStr">
        <is>
          <t>Charlotte Martin</t>
        </is>
      </c>
      <c r="B18" s="27">
        <f>SUMIF('Car Log'!B:B,A18,'Car Log'!H:H)</f>
        <v/>
      </c>
      <c r="C18" s="42">
        <f>SUMIF('Car Log'!B:B,A18,'Car Log'!K:K)</f>
        <v/>
      </c>
    </row>
    <row r="19">
      <c r="A19" s="23" t="inlineStr">
        <is>
          <t>Noah Harris</t>
        </is>
      </c>
      <c r="B19" s="24">
        <f>SUMIF('Car Log'!B:B,A19,'Car Log'!H:H)</f>
        <v/>
      </c>
      <c r="C19" s="41">
        <f>SUMIF('Car Log'!B:B,A19,'Car Log'!K:K)</f>
        <v/>
      </c>
    </row>
    <row r="20">
      <c r="A20" s="26" t="inlineStr">
        <is>
          <t>Mia Johnson</t>
        </is>
      </c>
      <c r="B20" s="27">
        <f>SUMIF('Car Log'!B:B,A20,'Car Log'!H:H)</f>
        <v/>
      </c>
      <c r="C20" s="42">
        <f>SUMIF('Car Log'!B:B,A20,'Car Log'!K:K)</f>
        <v/>
      </c>
    </row>
    <row r="21">
      <c r="A21" s="23" t="inlineStr">
        <is>
          <t>Ethan Scott</t>
        </is>
      </c>
      <c r="B21" s="24">
        <f>SUMIF('Car Log'!B:B,A21,'Car Log'!H:H)</f>
        <v/>
      </c>
      <c r="C21" s="41">
        <f>SUMIF('Car Log'!B:B,A21,'Car Log'!K:K)</f>
        <v/>
      </c>
    </row>
    <row r="22">
      <c r="A22" s="26" t="inlineStr">
        <is>
          <t>Ruby Clark</t>
        </is>
      </c>
      <c r="B22" s="27">
        <f>SUMIF('Car Log'!B:B,A22,'Car Log'!H:H)</f>
        <v/>
      </c>
      <c r="C22" s="42">
        <f>SUMIF('Car Log'!B:B,A22,'Car Log'!K:K)</f>
        <v/>
      </c>
    </row>
    <row r="23">
      <c r="A23" s="23" t="inlineStr">
        <is>
          <t>Cooper Young</t>
        </is>
      </c>
      <c r="B23" s="24">
        <f>SUMIF('Car Log'!B:B,A23,'Car Log'!H:H)</f>
        <v/>
      </c>
      <c r="C23" s="41">
        <f>SUMIF('Car Log'!B:B,A23,'Car Log'!K:K)</f>
        <v/>
      </c>
    </row>
    <row r="24">
      <c r="A24" s="26" t="inlineStr">
        <is>
          <t>Isla Adams</t>
        </is>
      </c>
      <c r="B24" s="27">
        <f>SUMIF('Car Log'!B:B,A24,'Car Log'!H:H)</f>
        <v/>
      </c>
      <c r="C24" s="42">
        <f>SUMIF('Car Log'!B:B,A24,'Car Log'!K:K)</f>
        <v/>
      </c>
    </row>
  </sheetData>
  <mergeCells count="1">
    <mergeCell ref="A1:D1"/>
  </mergeCells>
  <conditionalFormatting sqref="C15:C24">
    <cfRule type="expression" priority="1" dxfId="0" stopIfTrue="0">
      <formula>C15&gt;20</formula>
    </cfRule>
  </conditionalFormatting>
  <conditionalFormatting sqref="B15:B24">
    <cfRule type="expression" priority="2" dxfId="1" stopIfTrue="0">
      <formula>B15&gt;40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18" customWidth="1" min="1" max="1"/>
    <col width="60" customWidth="1" min="2" max="2"/>
    <col width="20" customWidth="1" min="3" max="3"/>
    <col width="20" customWidth="1" min="4" max="4"/>
  </cols>
  <sheetData>
    <row r="1" ht="36" customHeight="1">
      <c r="A1" s="29" t="inlineStr">
        <is>
          <t>How to Use – Cents per Kilometre Log (Australia)</t>
        </is>
      </c>
      <c r="B1" s="38" t="n"/>
      <c r="C1" s="38" t="n"/>
      <c r="D1" s="39" t="n"/>
    </row>
    <row r="2"/>
    <row r="3" ht="40" customHeight="1">
      <c r="A3" s="30" t="inlineStr">
        <is>
          <t>GETTING STARTED</t>
        </is>
      </c>
      <c r="B3" s="31" t="inlineStr">
        <is>
          <t>Enter each business trip in the 'Car Log' sheet. Fill in all yellow (input) cells for each row.</t>
        </is>
      </c>
    </row>
    <row r="4"/>
    <row r="5" ht="40" customHeight="1">
      <c r="A5" s="30" t="inlineStr">
        <is>
          <t>DATE</t>
        </is>
      </c>
      <c r="B5" s="31" t="inlineStr">
        <is>
          <t>Enter the date of travel in DD/MM/YYYY format (e.g. 07/01/2026).</t>
        </is>
      </c>
    </row>
    <row r="6"/>
    <row r="7" ht="40" customHeight="1">
      <c r="A7" s="30" t="inlineStr">
        <is>
          <t>DRIVER NAME</t>
        </is>
      </c>
      <c r="B7" s="31" t="inlineStr">
        <is>
          <t>Enter the full name of the driver. This is used to summarise claims per driver in the Summary sheet.</t>
        </is>
      </c>
    </row>
    <row r="8"/>
    <row r="9" ht="40" customHeight="1">
      <c r="A9" s="30" t="inlineStr">
        <is>
          <t>VEHICLE REGO</t>
        </is>
      </c>
      <c r="B9" s="31" t="inlineStr">
        <is>
          <t>Enter the vehicle registration plate (e.g. ABC123). Keep this consistent for each vehicle.</t>
        </is>
      </c>
    </row>
    <row r="10"/>
    <row r="11" ht="40" customHeight="1">
      <c r="A11" s="30" t="inlineStr">
        <is>
          <t>CITY / ROUTE</t>
        </is>
      </c>
      <c r="B11" s="31" t="inlineStr">
        <is>
          <t>Describe the start and end point of the journey (e.g. Sydney CBD to Parramatta).</t>
        </is>
      </c>
    </row>
    <row r="12"/>
    <row r="13" ht="40" customHeight="1">
      <c r="A13" s="30" t="inlineStr">
        <is>
          <t>PURPOSE</t>
        </is>
      </c>
      <c r="B13" s="31" t="inlineStr">
        <is>
          <t>Briefly describe the business reason for the trip (e.g. Client Meeting, Site Visit, Sales Call).</t>
        </is>
      </c>
    </row>
    <row r="14"/>
    <row r="15" ht="40" customHeight="1">
      <c r="A15" s="30" t="inlineStr">
        <is>
          <t>ODOMETER READINGS</t>
        </is>
      </c>
      <c r="B15" s="31" t="inlineStr">
        <is>
          <t>Enter the odometer reading at the start and end of each trip. Distance is calculated automatically.</t>
        </is>
      </c>
    </row>
    <row r="16"/>
    <row r="17" ht="40" customHeight="1">
      <c r="A17" s="30" t="inlineStr">
        <is>
          <t>BUSINESS USE %</t>
        </is>
      </c>
      <c r="B17" s="31" t="inlineStr">
        <is>
          <t>Enter the percentage of the trip that was for business purposes (default 100%). Enter as a decimal: 1.0 = 100%.</t>
        </is>
      </c>
    </row>
    <row r="18"/>
    <row r="19" ht="40" customHeight="1">
      <c r="A19" s="30" t="inlineStr">
        <is>
          <t>CENTS PER KM RATE</t>
        </is>
      </c>
      <c r="B19" s="31" t="inlineStr">
        <is>
          <t>The ATO sets this rate annually. The current rate for 2025/26 is 88 cents per kilometre. Update this cell if the rate changes.</t>
        </is>
      </c>
    </row>
    <row r="20"/>
    <row r="21" ht="40" customHeight="1">
      <c r="A21" s="30" t="inlineStr">
        <is>
          <t>CLAIM AMOUNT</t>
        </is>
      </c>
      <c r="B21" s="31" t="inlineStr">
        <is>
          <t>Calculated automatically: Distance (km) × Cents per km Rate = Claim Amount ($). No input needed.</t>
        </is>
      </c>
    </row>
    <row r="22"/>
    <row r="23" ht="40" customHeight="1">
      <c r="A23" s="30" t="inlineStr">
        <is>
          <t>GST NOTE</t>
        </is>
      </c>
      <c r="B23" s="31" t="inlineStr">
        <is>
          <t>Cents per kilometre claims do NOT include a separate GST component. You cannot claim GST credits on cents per km reimbursements. The claim is made as a deduction on your tax return.</t>
        </is>
      </c>
    </row>
    <row r="24"/>
    <row r="25" ht="40" customHeight="1">
      <c r="A25" s="30" t="inlineStr">
        <is>
          <t>ATO COMPLIANCE</t>
        </is>
      </c>
      <c r="B25" s="31" t="inlineStr">
        <is>
          <t>Keep this log for 5 years as required by the ATO. Records must be contemporaneous (i.e. entered at the time of travel). Maximum claimable distance is 5,000 km per year per vehicle under the cents per km method.</t>
        </is>
      </c>
    </row>
    <row r="26"/>
    <row r="27" ht="40" customHeight="1">
      <c r="A27" s="30" t="inlineStr">
        <is>
          <t>FINANCIAL YEAR</t>
        </is>
      </c>
      <c r="B27" s="31" t="inlineStr">
        <is>
          <t>The Australian financial year runs from 1 July to 30 June. Ensure all trips fall within the correct financial year for your claim.</t>
        </is>
      </c>
    </row>
    <row r="28"/>
    <row r="29" ht="40" customHeight="1">
      <c r="A29" s="30" t="inlineStr">
        <is>
          <t>SOLE TRADERS &amp; SMALL BUSINESSES</t>
        </is>
      </c>
      <c r="B29" s="31" t="inlineStr">
        <is>
          <t>If you use this log for a business with an ABN, retain all records for BAS and PAYG purposes. Consult your tax adviser regarding deductibility.</t>
        </is>
      </c>
    </row>
    <row r="30"/>
    <row r="31"/>
    <row r="32">
      <c r="A32" s="17" t="inlineStr">
        <is>
          <t>RATE REFERENCE TABLE</t>
        </is>
      </c>
    </row>
    <row r="33">
      <c r="A33" s="18" t="inlineStr">
        <is>
          <t>Financial Year</t>
        </is>
      </c>
      <c r="B33" s="18" t="inlineStr">
        <is>
          <t>Cents per km Rate</t>
        </is>
      </c>
    </row>
    <row r="34">
      <c r="A34" s="9" t="inlineStr">
        <is>
          <t>2025/26</t>
        </is>
      </c>
      <c r="B34" s="43" t="n">
        <v>0.88</v>
      </c>
    </row>
    <row r="35">
      <c r="A35" s="12" t="inlineStr">
        <is>
          <t>2026/27</t>
        </is>
      </c>
      <c r="B35" s="43" t="n">
        <v>0.88</v>
      </c>
    </row>
    <row r="36" ht="32" customHeight="1">
      <c r="A36" s="33" t="inlineStr">
        <is>
          <t>Note: The 2026/27 rate is an editable placeholder. Update once the ATO confirms the rate.</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2026-06-18T12:22:18Z</dcterms:created>
  <dcterms:modified xmlns:dcterms="http://purl.org/dc/terms/" xmlns:xsi="http://www.w3.org/2001/XMLSchema-instance" xsi:type="dcterms:W3CDTF">2026-06-18T12:22:18Z</dcterms:modified>
</cp:coreProperties>
</file>