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ddock Dat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$#,##0.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2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2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5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1" fontId="3" fillId="0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22C55E"/>
      </font>
    </dxf>
    <dxf>
      <font>
        <b val="1"/>
        <color rgb="00DC2626"/>
      </font>
    </dxf>
    <dxf>
      <fill>
        <patternFill patternType="solid">
          <fgColor rgb="00FEE2E2"/>
          <bgColor rgb="00FEE2E2"/>
        </patternFill>
      </fill>
    </dxf>
    <dxf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Margin by Paddock ($)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'Paddock Data'!R2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'Paddock Data'!$B$3:$B$11</f>
            </numRef>
          </cat>
          <val>
            <numRef>
              <f>'Paddock Data'!$R$3:$R$11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Paddock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Gross Margin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Area (ha) by Crop Type</a:t>
            </a:r>
          </a:p>
        </rich>
      </tx>
    </title>
    <plotArea>
      <pieChart>
        <varyColors val="1"/>
        <ser>
          <idx val="0"/>
          <order val="0"/>
          <tx>
            <strRef>
              <f>'Dashboard'!C12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'Dashboard'!$A$13:$A$18</f>
            </numRef>
          </cat>
          <val>
            <numRef>
              <f>'Dashboard'!$C$13:$C$18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0" customWidth="1" min="4" max="4"/>
    <col width="12" customWidth="1" min="5" max="5"/>
    <col width="14" customWidth="1" min="6" max="6"/>
    <col width="14" customWidth="1" min="7" max="7"/>
    <col width="15" customWidth="1" min="8" max="8"/>
    <col width="15" customWidth="1" min="9" max="9"/>
    <col width="16" customWidth="1" min="10" max="10"/>
    <col width="16" customWidth="1" min="11" max="11"/>
    <col width="13" customWidth="1" min="12" max="12"/>
    <col width="15" customWidth="1" min="13" max="13"/>
    <col width="13" customWidth="1" min="14" max="14"/>
    <col width="14" customWidth="1" min="15" max="15"/>
    <col width="13" customWidth="1" min="16" max="16"/>
    <col width="16" customWidth="1" min="17" max="17"/>
    <col width="15" customWidth="1" min="18" max="18"/>
    <col width="16" customWidth="1" min="19" max="19"/>
    <col width="12" customWidth="1" min="20" max="20"/>
  </cols>
  <sheetData>
    <row r="1" ht="26" customHeight="1">
      <c r="A1" s="1" t="inlineStr">
        <is>
          <t>CROP PADDOCK PLANNER - 2026 SEASON</t>
        </is>
      </c>
    </row>
    <row r="2" ht="34" customHeight="1">
      <c r="A2" s="2" t="inlineStr">
        <is>
          <t>Paddock ID</t>
        </is>
      </c>
      <c r="B2" s="2" t="inlineStr">
        <is>
          <t>Paddock Name</t>
        </is>
      </c>
      <c r="C2" s="2" t="inlineStr">
        <is>
          <t>Region/State</t>
        </is>
      </c>
      <c r="D2" s="2" t="inlineStr">
        <is>
          <t>Area (ha)</t>
        </is>
      </c>
      <c r="E2" s="2" t="inlineStr">
        <is>
          <t>Crop Type</t>
        </is>
      </c>
      <c r="F2" s="2" t="inlineStr">
        <is>
          <t>Variety</t>
        </is>
      </c>
      <c r="G2" s="2" t="inlineStr">
        <is>
          <t>Planting Date</t>
        </is>
      </c>
      <c r="H2" s="2" t="inlineStr">
        <is>
          <t>Expected Harvest</t>
        </is>
      </c>
      <c r="I2" s="2" t="inlineStr">
        <is>
          <t>Seed Rate (kg/ha)</t>
        </is>
      </c>
      <c r="J2" s="2" t="inlineStr">
        <is>
          <t>Expected Yield (t/ha)</t>
        </is>
      </c>
      <c r="K2" s="2" t="inlineStr">
        <is>
          <t>Actual Yield (t/ha)</t>
        </is>
      </c>
      <c r="L2" s="2" t="inlineStr">
        <is>
          <t>Seed Cost ($)</t>
        </is>
      </c>
      <c r="M2" s="2" t="inlineStr">
        <is>
          <t>Fertiliser Cost ($)</t>
        </is>
      </c>
      <c r="N2" s="2" t="inlineStr">
        <is>
          <t>Other Costs ($)</t>
        </is>
      </c>
      <c r="O2" s="2" t="inlineStr">
        <is>
          <t>Total Cost ($)</t>
        </is>
      </c>
      <c r="P2" s="2" t="inlineStr">
        <is>
          <t>Price/Tonne ($)</t>
        </is>
      </c>
      <c r="Q2" s="2" t="inlineStr">
        <is>
          <t>Est. Revenue ($)</t>
        </is>
      </c>
      <c r="R2" s="2" t="inlineStr">
        <is>
          <t>Gross Margin ($)</t>
        </is>
      </c>
      <c r="S2" s="2" t="inlineStr">
        <is>
          <t>Gross Margin/ha ($)</t>
        </is>
      </c>
      <c r="T2" s="2" t="inlineStr">
        <is>
          <t>Status</t>
        </is>
      </c>
    </row>
    <row r="3">
      <c r="A3" s="3" t="inlineStr">
        <is>
          <t>P001</t>
        </is>
      </c>
      <c r="B3" s="4" t="inlineStr">
        <is>
          <t>North Paddock</t>
        </is>
      </c>
      <c r="C3" s="4" t="inlineStr">
        <is>
          <t>Riverina NSW</t>
        </is>
      </c>
      <c r="D3" s="5" t="n">
        <v>45.5</v>
      </c>
      <c r="E3" s="4" t="inlineStr">
        <is>
          <t>Wheat</t>
        </is>
      </c>
      <c r="F3" s="4" t="inlineStr">
        <is>
          <t>Mace</t>
        </is>
      </c>
      <c r="G3" s="6" t="inlineStr">
        <is>
          <t>05/05/2026</t>
        </is>
      </c>
      <c r="H3" s="6" t="inlineStr">
        <is>
          <t>10/12/2026</t>
        </is>
      </c>
      <c r="I3" s="5" t="n">
        <v>80</v>
      </c>
      <c r="J3" s="7" t="n">
        <v>4.2</v>
      </c>
      <c r="K3" s="7" t="n">
        <v>4</v>
      </c>
      <c r="L3" s="8" t="n">
        <v>3200</v>
      </c>
      <c r="M3" s="8" t="n">
        <v>5400</v>
      </c>
      <c r="N3" s="8" t="n">
        <v>1200</v>
      </c>
      <c r="O3" s="9">
        <f>SUM(L3:N3)</f>
        <v/>
      </c>
      <c r="P3" s="9">
        <f>IFERROR(VLOOKUP(E3,Dashboard!$A$21:$B$26,2,FALSE),0)</f>
        <v/>
      </c>
      <c r="Q3" s="9">
        <f>IF(K3&gt;0,K3*D3*P3,J3*D3*P3)</f>
        <v/>
      </c>
      <c r="R3" s="9">
        <f>Q3-O3</f>
        <v/>
      </c>
      <c r="S3" s="9">
        <f>IFERROR(R3/D3,0)</f>
        <v/>
      </c>
      <c r="T3" s="4">
        <f>IF(S3&gt;800,"Strong",IF(S3&gt;400,"Good",IF(S3&gt;0,"Marginal","Loss")))</f>
        <v/>
      </c>
    </row>
    <row r="4">
      <c r="A4" s="10" t="inlineStr">
        <is>
          <t>P002</t>
        </is>
      </c>
      <c r="B4" s="11" t="inlineStr">
        <is>
          <t>South Block</t>
        </is>
      </c>
      <c r="C4" s="11" t="inlineStr">
        <is>
          <t>Wimmera VIC</t>
        </is>
      </c>
      <c r="D4" s="12" t="n">
        <v>62</v>
      </c>
      <c r="E4" s="11" t="inlineStr">
        <is>
          <t>Barley</t>
        </is>
      </c>
      <c r="F4" s="11" t="inlineStr">
        <is>
          <t>Commander</t>
        </is>
      </c>
      <c r="G4" s="13" t="inlineStr">
        <is>
          <t>12/05/2026</t>
        </is>
      </c>
      <c r="H4" s="13" t="inlineStr">
        <is>
          <t>28/11/2026</t>
        </is>
      </c>
      <c r="I4" s="12" t="n">
        <v>70</v>
      </c>
      <c r="J4" s="14" t="n">
        <v>3.8</v>
      </c>
      <c r="K4" s="14" t="n">
        <v>3.9</v>
      </c>
      <c r="L4" s="8" t="n">
        <v>3800</v>
      </c>
      <c r="M4" s="8" t="n">
        <v>6200</v>
      </c>
      <c r="N4" s="8" t="n">
        <v>1500</v>
      </c>
      <c r="O4" s="15">
        <f>SUM(L4:N4)</f>
        <v/>
      </c>
      <c r="P4" s="15">
        <f>IFERROR(VLOOKUP(E4,Dashboard!$A$21:$B$26,2,FALSE),0)</f>
        <v/>
      </c>
      <c r="Q4" s="15">
        <f>IF(K4&gt;0,K4*D4*P4,J4*D4*P4)</f>
        <v/>
      </c>
      <c r="R4" s="15">
        <f>Q4-O4</f>
        <v/>
      </c>
      <c r="S4" s="15">
        <f>IFERROR(R4/D4,0)</f>
        <v/>
      </c>
      <c r="T4" s="11">
        <f>IF(S4&gt;800,"Strong",IF(S4&gt;400,"Good",IF(S4&gt;0,"Marginal","Loss")))</f>
        <v/>
      </c>
    </row>
    <row r="5">
      <c r="A5" s="3" t="inlineStr">
        <is>
          <t>P003</t>
        </is>
      </c>
      <c r="B5" s="4" t="inlineStr">
        <is>
          <t>Creek Flat</t>
        </is>
      </c>
      <c r="C5" s="4" t="inlineStr">
        <is>
          <t>Darling Downs QLD</t>
        </is>
      </c>
      <c r="D5" s="5" t="n">
        <v>38.2</v>
      </c>
      <c r="E5" s="4" t="inlineStr">
        <is>
          <t>Chickpeas</t>
        </is>
      </c>
      <c r="F5" s="4" t="inlineStr">
        <is>
          <t>PBA Seamer</t>
        </is>
      </c>
      <c r="G5" s="6" t="inlineStr">
        <is>
          <t>20/04/2026</t>
        </is>
      </c>
      <c r="H5" s="6" t="inlineStr">
        <is>
          <t>15/10/2026</t>
        </is>
      </c>
      <c r="I5" s="5" t="n">
        <v>60</v>
      </c>
      <c r="J5" s="7" t="n">
        <v>1.8</v>
      </c>
      <c r="K5" s="7" t="n">
        <v>1.6</v>
      </c>
      <c r="L5" s="8" t="n">
        <v>2900</v>
      </c>
      <c r="M5" s="8" t="n">
        <v>3100</v>
      </c>
      <c r="N5" s="8" t="n">
        <v>900</v>
      </c>
      <c r="O5" s="9">
        <f>SUM(L5:N5)</f>
        <v/>
      </c>
      <c r="P5" s="9">
        <f>IFERROR(VLOOKUP(E5,Dashboard!$A$21:$B$26,2,FALSE),0)</f>
        <v/>
      </c>
      <c r="Q5" s="9">
        <f>IF(K5&gt;0,K5*D5*P5,J5*D5*P5)</f>
        <v/>
      </c>
      <c r="R5" s="9">
        <f>Q5-O5</f>
        <v/>
      </c>
      <c r="S5" s="9">
        <f>IFERROR(R5/D5,0)</f>
        <v/>
      </c>
      <c r="T5" s="4">
        <f>IF(S5&gt;800,"Strong",IF(S5&gt;400,"Good",IF(S5&gt;0,"Marginal","Loss")))</f>
        <v/>
      </c>
    </row>
    <row r="6">
      <c r="A6" s="10" t="inlineStr">
        <is>
          <t>P004</t>
        </is>
      </c>
      <c r="B6" s="11" t="inlineStr">
        <is>
          <t>Hilltop</t>
        </is>
      </c>
      <c r="C6" s="11" t="inlineStr">
        <is>
          <t>Eyre Peninsula SA</t>
        </is>
      </c>
      <c r="D6" s="12" t="n">
        <v>55</v>
      </c>
      <c r="E6" s="11" t="inlineStr">
        <is>
          <t>Canola</t>
        </is>
      </c>
      <c r="F6" s="11" t="inlineStr">
        <is>
          <t>Hyola 350</t>
        </is>
      </c>
      <c r="G6" s="13" t="inlineStr">
        <is>
          <t>28/04/2026</t>
        </is>
      </c>
      <c r="H6" s="13" t="inlineStr">
        <is>
          <t>05/11/2026</t>
        </is>
      </c>
      <c r="I6" s="12" t="n">
        <v>4</v>
      </c>
      <c r="J6" s="14" t="n">
        <v>2.1</v>
      </c>
      <c r="K6" s="14" t="n">
        <v>2.3</v>
      </c>
      <c r="L6" s="8" t="n">
        <v>4200</v>
      </c>
      <c r="M6" s="8" t="n">
        <v>6800</v>
      </c>
      <c r="N6" s="8" t="n">
        <v>1300</v>
      </c>
      <c r="O6" s="15">
        <f>SUM(L6:N6)</f>
        <v/>
      </c>
      <c r="P6" s="15">
        <f>IFERROR(VLOOKUP(E6,Dashboard!$A$21:$B$26,2,FALSE),0)</f>
        <v/>
      </c>
      <c r="Q6" s="15">
        <f>IF(K6&gt;0,K6*D6*P6,J6*D6*P6)</f>
        <v/>
      </c>
      <c r="R6" s="15">
        <f>Q6-O6</f>
        <v/>
      </c>
      <c r="S6" s="15">
        <f>IFERROR(R6/D6,0)</f>
        <v/>
      </c>
      <c r="T6" s="11">
        <f>IF(S6&gt;800,"Strong",IF(S6&gt;400,"Good",IF(S6&gt;0,"Marginal","Loss")))</f>
        <v/>
      </c>
    </row>
    <row r="7">
      <c r="A7" s="3" t="inlineStr">
        <is>
          <t>P005</t>
        </is>
      </c>
      <c r="B7" s="4" t="inlineStr">
        <is>
          <t>River Bend</t>
        </is>
      </c>
      <c r="C7" s="4" t="inlineStr">
        <is>
          <t>Riverina NSW</t>
        </is>
      </c>
      <c r="D7" s="5" t="n">
        <v>40</v>
      </c>
      <c r="E7" s="4" t="inlineStr">
        <is>
          <t>Wheat</t>
        </is>
      </c>
      <c r="F7" s="4" t="inlineStr">
        <is>
          <t>Scepter</t>
        </is>
      </c>
      <c r="G7" s="6" t="inlineStr">
        <is>
          <t>08/05/2026</t>
        </is>
      </c>
      <c r="H7" s="6" t="inlineStr">
        <is>
          <t>05/12/2026</t>
        </is>
      </c>
      <c r="I7" s="5" t="n">
        <v>85</v>
      </c>
      <c r="J7" s="7" t="n">
        <v>4.5</v>
      </c>
      <c r="K7" s="7" t="n">
        <v>4.3</v>
      </c>
      <c r="L7" s="8" t="n">
        <v>3100</v>
      </c>
      <c r="M7" s="8" t="n">
        <v>5200</v>
      </c>
      <c r="N7" s="8" t="n">
        <v>1100</v>
      </c>
      <c r="O7" s="9">
        <f>SUM(L7:N7)</f>
        <v/>
      </c>
      <c r="P7" s="9">
        <f>IFERROR(VLOOKUP(E7,Dashboard!$A$21:$B$26,2,FALSE),0)</f>
        <v/>
      </c>
      <c r="Q7" s="9">
        <f>IF(K7&gt;0,K7*D7*P7,J7*D7*P7)</f>
        <v/>
      </c>
      <c r="R7" s="9">
        <f>Q7-O7</f>
        <v/>
      </c>
      <c r="S7" s="9">
        <f>IFERROR(R7/D7,0)</f>
        <v/>
      </c>
      <c r="T7" s="4">
        <f>IF(S7&gt;800,"Strong",IF(S7&gt;400,"Good",IF(S7&gt;0,"Marginal","Loss")))</f>
        <v/>
      </c>
    </row>
    <row r="8">
      <c r="A8" s="10" t="inlineStr">
        <is>
          <t>P006</t>
        </is>
      </c>
      <c r="B8" s="11" t="inlineStr">
        <is>
          <t>Long Paddock</t>
        </is>
      </c>
      <c r="C8" s="11" t="inlineStr">
        <is>
          <t>Western Downs QLD</t>
        </is>
      </c>
      <c r="D8" s="12" t="n">
        <v>70.5</v>
      </c>
      <c r="E8" s="11" t="inlineStr">
        <is>
          <t>Sorghum</t>
        </is>
      </c>
      <c r="F8" s="11" t="inlineStr">
        <is>
          <t>MR Buster</t>
        </is>
      </c>
      <c r="G8" s="13" t="inlineStr">
        <is>
          <t>15/11/2026</t>
        </is>
      </c>
      <c r="H8" s="13" t="inlineStr">
        <is>
          <t>20/03/2027</t>
        </is>
      </c>
      <c r="I8" s="12" t="n">
        <v>8</v>
      </c>
      <c r="J8" s="14" t="n">
        <v>5.5</v>
      </c>
      <c r="K8" s="14" t="n">
        <v>0</v>
      </c>
      <c r="L8" s="8" t="n">
        <v>4500</v>
      </c>
      <c r="M8" s="8" t="n">
        <v>5900</v>
      </c>
      <c r="N8" s="8" t="n">
        <v>1600</v>
      </c>
      <c r="O8" s="15">
        <f>SUM(L8:N8)</f>
        <v/>
      </c>
      <c r="P8" s="15">
        <f>IFERROR(VLOOKUP(E8,Dashboard!$A$21:$B$26,2,FALSE),0)</f>
        <v/>
      </c>
      <c r="Q8" s="15">
        <f>IF(K8&gt;0,K8*D8*P8,J8*D8*P8)</f>
        <v/>
      </c>
      <c r="R8" s="15">
        <f>Q8-O8</f>
        <v/>
      </c>
      <c r="S8" s="15">
        <f>IFERROR(R8/D8,0)</f>
        <v/>
      </c>
      <c r="T8" s="11">
        <f>IF(S8&gt;800,"Strong",IF(S8&gt;400,"Good",IF(S8&gt;0,"Marginal","Loss")))</f>
        <v/>
      </c>
    </row>
    <row r="9">
      <c r="A9" s="3" t="inlineStr">
        <is>
          <t>P007</t>
        </is>
      </c>
      <c r="B9" s="4" t="inlineStr">
        <is>
          <t>Sandy Ridge</t>
        </is>
      </c>
      <c r="C9" s="4" t="inlineStr">
        <is>
          <t>Mallee VIC</t>
        </is>
      </c>
      <c r="D9" s="5" t="n">
        <v>48</v>
      </c>
      <c r="E9" s="4" t="inlineStr">
        <is>
          <t>Oats</t>
        </is>
      </c>
      <c r="F9" s="4" t="inlineStr">
        <is>
          <t>Bannister</t>
        </is>
      </c>
      <c r="G9" s="6" t="inlineStr">
        <is>
          <t>15/05/2026</t>
        </is>
      </c>
      <c r="H9" s="6" t="inlineStr">
        <is>
          <t>20/11/2026</t>
        </is>
      </c>
      <c r="I9" s="5" t="n">
        <v>75</v>
      </c>
      <c r="J9" s="7" t="n">
        <v>3.2</v>
      </c>
      <c r="K9" s="7" t="n">
        <v>3</v>
      </c>
      <c r="L9" s="8" t="n">
        <v>2600</v>
      </c>
      <c r="M9" s="8" t="n">
        <v>4100</v>
      </c>
      <c r="N9" s="8" t="n">
        <v>800</v>
      </c>
      <c r="O9" s="9">
        <f>SUM(L9:N9)</f>
        <v/>
      </c>
      <c r="P9" s="9">
        <f>IFERROR(VLOOKUP(E9,Dashboard!$A$21:$B$26,2,FALSE),0)</f>
        <v/>
      </c>
      <c r="Q9" s="9">
        <f>IF(K9&gt;0,K9*D9*P9,J9*D9*P9)</f>
        <v/>
      </c>
      <c r="R9" s="9">
        <f>Q9-O9</f>
        <v/>
      </c>
      <c r="S9" s="9">
        <f>IFERROR(R9/D9,0)</f>
        <v/>
      </c>
      <c r="T9" s="4">
        <f>IF(S9&gt;800,"Strong",IF(S9&gt;400,"Good",IF(S9&gt;0,"Marginal","Loss")))</f>
        <v/>
      </c>
    </row>
    <row r="10">
      <c r="A10" s="10" t="inlineStr">
        <is>
          <t>P008</t>
        </is>
      </c>
      <c r="B10" s="11" t="inlineStr">
        <is>
          <t>Gum Tree Flat</t>
        </is>
      </c>
      <c r="C10" s="11" t="inlineStr">
        <is>
          <t>Wimmera VIC</t>
        </is>
      </c>
      <c r="D10" s="12" t="n">
        <v>52.5</v>
      </c>
      <c r="E10" s="11" t="inlineStr">
        <is>
          <t>Barley</t>
        </is>
      </c>
      <c r="F10" s="11" t="inlineStr">
        <is>
          <t>Spartacus</t>
        </is>
      </c>
      <c r="G10" s="13" t="inlineStr">
        <is>
          <t>10/05/2026</t>
        </is>
      </c>
      <c r="H10" s="13" t="inlineStr">
        <is>
          <t>25/11/2026</t>
        </is>
      </c>
      <c r="I10" s="12" t="n">
        <v>72</v>
      </c>
      <c r="J10" s="14" t="n">
        <v>3.9</v>
      </c>
      <c r="K10" s="14" t="n">
        <v>4.1</v>
      </c>
      <c r="L10" s="8" t="n">
        <v>3500</v>
      </c>
      <c r="M10" s="8" t="n">
        <v>5700</v>
      </c>
      <c r="N10" s="8" t="n">
        <v>1200</v>
      </c>
      <c r="O10" s="15">
        <f>SUM(L10:N10)</f>
        <v/>
      </c>
      <c r="P10" s="15">
        <f>IFERROR(VLOOKUP(E10,Dashboard!$A$21:$B$26,2,FALSE),0)</f>
        <v/>
      </c>
      <c r="Q10" s="15">
        <f>IF(K10&gt;0,K10*D10*P10,J10*D10*P10)</f>
        <v/>
      </c>
      <c r="R10" s="15">
        <f>Q10-O10</f>
        <v/>
      </c>
      <c r="S10" s="15">
        <f>IFERROR(R10/D10,0)</f>
        <v/>
      </c>
      <c r="T10" s="11">
        <f>IF(S10&gt;800,"Strong",IF(S10&gt;400,"Good",IF(S10&gt;0,"Marginal","Loss")))</f>
        <v/>
      </c>
    </row>
    <row r="11">
      <c r="A11" s="3" t="inlineStr">
        <is>
          <t>P009</t>
        </is>
      </c>
      <c r="B11" s="4" t="inlineStr">
        <is>
          <t>East Corner</t>
        </is>
      </c>
      <c r="C11" s="4" t="inlineStr">
        <is>
          <t>Eyre Peninsula SA</t>
        </is>
      </c>
      <c r="D11" s="5" t="n">
        <v>60</v>
      </c>
      <c r="E11" s="4" t="inlineStr">
        <is>
          <t>Canola</t>
        </is>
      </c>
      <c r="F11" s="4" t="inlineStr">
        <is>
          <t>ATR Bonito</t>
        </is>
      </c>
      <c r="G11" s="6" t="inlineStr">
        <is>
          <t>25/04/2026</t>
        </is>
      </c>
      <c r="H11" s="6" t="inlineStr">
        <is>
          <t>02/11/2026</t>
        </is>
      </c>
      <c r="I11" s="5" t="n">
        <v>4.5</v>
      </c>
      <c r="J11" s="7" t="n">
        <v>2</v>
      </c>
      <c r="K11" s="7" t="n">
        <v>1.9</v>
      </c>
      <c r="L11" s="8" t="n">
        <v>4000</v>
      </c>
      <c r="M11" s="8" t="n">
        <v>6500</v>
      </c>
      <c r="N11" s="8" t="n">
        <v>1400</v>
      </c>
      <c r="O11" s="9">
        <f>SUM(L11:N11)</f>
        <v/>
      </c>
      <c r="P11" s="9">
        <f>IFERROR(VLOOKUP(E11,Dashboard!$A$21:$B$26,2,FALSE),0)</f>
        <v/>
      </c>
      <c r="Q11" s="9">
        <f>IF(K11&gt;0,K11*D11*P11,J11*D11*P11)</f>
        <v/>
      </c>
      <c r="R11" s="9">
        <f>Q11-O11</f>
        <v/>
      </c>
      <c r="S11" s="9">
        <f>IFERROR(R11/D11,0)</f>
        <v/>
      </c>
      <c r="T11" s="4">
        <f>IF(S11&gt;800,"Strong",IF(S11&gt;400,"Good",IF(S11&gt;0,"Marginal","Loss")))</f>
        <v/>
      </c>
    </row>
    <row r="12">
      <c r="A12" s="16" t="n"/>
      <c r="B12" s="17" t="inlineStr">
        <is>
          <t>TOTALS / AVERAGES</t>
        </is>
      </c>
      <c r="C12" s="16" t="n"/>
      <c r="D12" s="18">
        <f>SUM(D3:D11)</f>
        <v/>
      </c>
      <c r="E12" s="16" t="n"/>
      <c r="F12" s="16" t="n"/>
      <c r="G12" s="16" t="n"/>
      <c r="H12" s="16" t="n"/>
      <c r="I12" s="16" t="n"/>
      <c r="J12" s="16" t="n"/>
      <c r="K12" s="16" t="n"/>
      <c r="L12" s="16" t="n"/>
      <c r="M12" s="16" t="n"/>
      <c r="N12" s="16" t="n"/>
      <c r="O12" s="19">
        <f>SUM(O3:O11)</f>
        <v/>
      </c>
      <c r="P12" s="16" t="n"/>
      <c r="Q12" s="19">
        <f>SUM(Q3:Q11)</f>
        <v/>
      </c>
      <c r="R12" s="19">
        <f>SUM(R3:R11)</f>
        <v/>
      </c>
      <c r="S12" s="19">
        <f>IFERROR(AVERAGE(S3:S11),0)</f>
        <v/>
      </c>
      <c r="T12" s="16" t="n"/>
    </row>
  </sheetData>
  <mergeCells count="1">
    <mergeCell ref="A1:T1"/>
  </mergeCells>
  <conditionalFormatting sqref="T3:T11">
    <cfRule type="expression" priority="1" dxfId="0" stopIfTrue="1">
      <formula>T3="Strong"</formula>
    </cfRule>
    <cfRule type="expression" priority="2" dxfId="1" stopIfTrue="1">
      <formula>T3="Loss"</formula>
    </cfRule>
  </conditionalFormatting>
  <conditionalFormatting sqref="S3:S11">
    <cfRule type="expression" priority="3" dxfId="2" stopIfTrue="1">
      <formula>S3&lt;0</formula>
    </cfRule>
    <cfRule type="expression" priority="4" dxfId="3" stopIfTrue="1">
      <formula>S3&gt;800</formula>
    </cfRule>
  </conditionalFormatting>
  <dataValidations count="1">
    <dataValidation sqref="E3:E11" showErrorMessage="1" showInputMessage="1" allowBlank="1" type="list">
      <formula1>"Wheat,Barley,Canola,Chickpeas,Oats,Sorghum"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20" t="inlineStr">
        <is>
          <t>PADDOCK PLANNER DASHBOARD</t>
        </is>
      </c>
    </row>
    <row r="2"/>
    <row r="3">
      <c r="A3" s="21" t="inlineStr">
        <is>
          <t>KEY METRICS</t>
        </is>
      </c>
    </row>
    <row r="4">
      <c r="A4" s="22" t="inlineStr">
        <is>
          <t>Total Area Planted (ha)</t>
        </is>
      </c>
      <c r="B4" s="23">
        <f>'Paddock Data'!D14</f>
        <v/>
      </c>
    </row>
    <row r="5">
      <c r="A5" s="22" t="inlineStr">
        <is>
          <t>Total Cost ($)</t>
        </is>
      </c>
      <c r="B5" s="24">
        <f>'Paddock Data'!O14</f>
        <v/>
      </c>
    </row>
    <row r="6">
      <c r="A6" s="22" t="inlineStr">
        <is>
          <t>Total Estimated Revenue ($)</t>
        </is>
      </c>
      <c r="B6" s="24">
        <f>'Paddock Data'!Q14</f>
        <v/>
      </c>
    </row>
    <row r="7">
      <c r="A7" s="22" t="inlineStr">
        <is>
          <t>Total Gross Margin ($)</t>
        </is>
      </c>
      <c r="B7" s="24">
        <f>'Paddock Data'!R14</f>
        <v/>
      </c>
    </row>
    <row r="8">
      <c r="A8" s="22" t="inlineStr">
        <is>
          <t>Average Gross Margin/ha ($)</t>
        </is>
      </c>
      <c r="B8" s="24">
        <f>'Paddock Data'!S14</f>
        <v/>
      </c>
    </row>
    <row r="9">
      <c r="A9" s="22" t="inlineStr">
        <is>
          <t>Number of Paddocks</t>
        </is>
      </c>
      <c r="B9" s="25">
        <f>COUNTA('Paddock Data'!A3:A11)</f>
        <v/>
      </c>
    </row>
    <row r="10"/>
    <row r="11">
      <c r="A11" s="21" t="inlineStr">
        <is>
          <t>CROP TYPE SUMMARY</t>
        </is>
      </c>
    </row>
    <row r="12">
      <c r="A12" s="2" t="inlineStr">
        <is>
          <t>Crop Type</t>
        </is>
      </c>
      <c r="B12" s="2" t="inlineStr">
        <is>
          <t>Paddock Count</t>
        </is>
      </c>
      <c r="C12" s="2" t="inlineStr">
        <is>
          <t>Total Area (ha)</t>
        </is>
      </c>
      <c r="D12" s="2" t="inlineStr">
        <is>
          <t>Total Gross Margin ($)</t>
        </is>
      </c>
    </row>
    <row r="13">
      <c r="A13" s="26" t="inlineStr">
        <is>
          <t>Wheat</t>
        </is>
      </c>
      <c r="B13" s="6">
        <f>COUNTIF('Paddock Data'!$E$3:$E$11,A13)</f>
        <v/>
      </c>
      <c r="C13" s="5">
        <f>SUMIF('Paddock Data'!$E$3:$E$11,A13,'Paddock Data'!$D$3:$D$11)</f>
        <v/>
      </c>
      <c r="D13" s="9">
        <f>SUMIF('Paddock Data'!$E$3:$E$11,A13,'Paddock Data'!$R$3:$R$11)</f>
        <v/>
      </c>
    </row>
    <row r="14">
      <c r="A14" s="27" t="inlineStr">
        <is>
          <t>Barley</t>
        </is>
      </c>
      <c r="B14" s="13">
        <f>COUNTIF('Paddock Data'!$E$3:$E$11,A14)</f>
        <v/>
      </c>
      <c r="C14" s="12">
        <f>SUMIF('Paddock Data'!$E$3:$E$11,A14,'Paddock Data'!$D$3:$D$11)</f>
        <v/>
      </c>
      <c r="D14" s="15">
        <f>SUMIF('Paddock Data'!$E$3:$E$11,A14,'Paddock Data'!$R$3:$R$11)</f>
        <v/>
      </c>
    </row>
    <row r="15">
      <c r="A15" s="26" t="inlineStr">
        <is>
          <t>Canola</t>
        </is>
      </c>
      <c r="B15" s="6">
        <f>COUNTIF('Paddock Data'!$E$3:$E$11,A15)</f>
        <v/>
      </c>
      <c r="C15" s="5">
        <f>SUMIF('Paddock Data'!$E$3:$E$11,A15,'Paddock Data'!$D$3:$D$11)</f>
        <v/>
      </c>
      <c r="D15" s="9">
        <f>SUMIF('Paddock Data'!$E$3:$E$11,A15,'Paddock Data'!$R$3:$R$11)</f>
        <v/>
      </c>
    </row>
    <row r="16">
      <c r="A16" s="27" t="inlineStr">
        <is>
          <t>Chickpeas</t>
        </is>
      </c>
      <c r="B16" s="13">
        <f>COUNTIF('Paddock Data'!$E$3:$E$11,A16)</f>
        <v/>
      </c>
      <c r="C16" s="12">
        <f>SUMIF('Paddock Data'!$E$3:$E$11,A16,'Paddock Data'!$D$3:$D$11)</f>
        <v/>
      </c>
      <c r="D16" s="15">
        <f>SUMIF('Paddock Data'!$E$3:$E$11,A16,'Paddock Data'!$R$3:$R$11)</f>
        <v/>
      </c>
    </row>
    <row r="17">
      <c r="A17" s="26" t="inlineStr">
        <is>
          <t>Oats</t>
        </is>
      </c>
      <c r="B17" s="6">
        <f>COUNTIF('Paddock Data'!$E$3:$E$11,A17)</f>
        <v/>
      </c>
      <c r="C17" s="5">
        <f>SUMIF('Paddock Data'!$E$3:$E$11,A17,'Paddock Data'!$D$3:$D$11)</f>
        <v/>
      </c>
      <c r="D17" s="9">
        <f>SUMIF('Paddock Data'!$E$3:$E$11,A17,'Paddock Data'!$R$3:$R$11)</f>
        <v/>
      </c>
    </row>
    <row r="18">
      <c r="A18" s="27" t="inlineStr">
        <is>
          <t>Sorghum</t>
        </is>
      </c>
      <c r="B18" s="13">
        <f>COUNTIF('Paddock Data'!$E$3:$E$11,A18)</f>
        <v/>
      </c>
      <c r="C18" s="12">
        <f>SUMIF('Paddock Data'!$E$3:$E$11,A18,'Paddock Data'!$D$3:$D$11)</f>
        <v/>
      </c>
      <c r="D18" s="15">
        <f>SUMIF('Paddock Data'!$E$3:$E$11,A18,'Paddock Data'!$R$3:$R$11)</f>
        <v/>
      </c>
    </row>
    <row r="19"/>
    <row r="20">
      <c r="A20" s="21" t="inlineStr">
        <is>
          <t>REFERENCE PRICE TABLE ($/tonne)</t>
        </is>
      </c>
    </row>
    <row r="21">
      <c r="A21" s="2" t="inlineStr">
        <is>
          <t>Crop Type</t>
        </is>
      </c>
      <c r="B21" s="2" t="inlineStr">
        <is>
          <t>Reference Price ($/t)</t>
        </is>
      </c>
    </row>
    <row r="22">
      <c r="A22" s="28" t="inlineStr">
        <is>
          <t>Wheat</t>
        </is>
      </c>
      <c r="B22" s="8" t="n">
        <v>350</v>
      </c>
    </row>
    <row r="23">
      <c r="A23" s="28" t="inlineStr">
        <is>
          <t>Barley</t>
        </is>
      </c>
      <c r="B23" s="8" t="n">
        <v>320</v>
      </c>
    </row>
    <row r="24">
      <c r="A24" s="28" t="inlineStr">
        <is>
          <t>Canola</t>
        </is>
      </c>
      <c r="B24" s="8" t="n">
        <v>750</v>
      </c>
    </row>
    <row r="25">
      <c r="A25" s="28" t="inlineStr">
        <is>
          <t>Chickpeas</t>
        </is>
      </c>
      <c r="B25" s="8" t="n">
        <v>900</v>
      </c>
    </row>
    <row r="26">
      <c r="A26" s="28" t="inlineStr">
        <is>
          <t>Oats</t>
        </is>
      </c>
      <c r="B26" s="8" t="n">
        <v>310</v>
      </c>
    </row>
    <row r="27">
      <c r="A27" s="28" t="inlineStr">
        <is>
          <t>Sorghum</t>
        </is>
      </c>
      <c r="B27" s="8" t="n">
        <v>330</v>
      </c>
    </row>
  </sheetData>
  <mergeCells count="4">
    <mergeCell ref="A1:F1"/>
    <mergeCell ref="A3:B3"/>
    <mergeCell ref="A11:D11"/>
    <mergeCell ref="A20:B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6" customHeight="1">
      <c r="A1" s="20" t="inlineStr">
        <is>
          <t>HOW TO USE THIS PADDOCK PLANNER</t>
        </is>
      </c>
    </row>
    <row r="2"/>
    <row r="3">
      <c r="A3" s="2" t="inlineStr">
        <is>
          <t>SHEET</t>
        </is>
      </c>
      <c r="B3" s="2" t="inlineStr">
        <is>
          <t>PURPOSE / HOW TO USE</t>
        </is>
      </c>
    </row>
    <row r="4" ht="42" customHeight="1">
      <c r="A4" s="29" t="inlineStr">
        <is>
          <t>Paddock Data</t>
        </is>
      </c>
      <c r="B4" s="30" t="inlineStr">
        <is>
          <t>Main worksheet listing every paddock, crop type, planting/harvest dates, input costs (seed, fertiliser, other) and yields. Yellow cells are inputs you should update each season. Total Cost, Est. Revenue, Gross Margin, Gross Margin/ha and Status are calculated automatically.</t>
        </is>
      </c>
    </row>
    <row r="5" ht="42" customHeight="1">
      <c r="A5" s="31" t="inlineStr">
        <is>
          <t>Paddock Data - Crop Type</t>
        </is>
      </c>
      <c r="B5" s="32" t="inlineStr">
        <is>
          <t>Use the dropdown list (Wheat, Barley, Canola, Chickpeas, Oats, Sorghum) to keep entries consistent. This drives the price look-up and dashboard summaries.</t>
        </is>
      </c>
    </row>
    <row r="6" ht="42" customHeight="1">
      <c r="A6" s="29" t="inlineStr">
        <is>
          <t>Paddock Data - Price/Tonne</t>
        </is>
      </c>
      <c r="B6" s="30" t="inlineStr">
        <is>
          <t>Automatically looked up from the Reference Price Table on the Dashboard sheet using VLOOKUP, based on the Crop Type entered. Update reference prices on the Dashboard as market prices change.</t>
        </is>
      </c>
    </row>
    <row r="7" ht="42" customHeight="1">
      <c r="A7" s="31" t="inlineStr">
        <is>
          <t>Paddock Data - Status</t>
        </is>
      </c>
      <c r="B7" s="32" t="inlineStr">
        <is>
          <t>Automatically classified as Strong, Good, Marginal or Loss based on Gross Margin per hectare thresholds.</t>
        </is>
      </c>
    </row>
    <row r="8" ht="42" customHeight="1">
      <c r="A8" s="29" t="inlineStr">
        <is>
          <t>Dashboard</t>
        </is>
      </c>
      <c r="B8" s="30" t="inlineStr">
        <is>
          <t>Shows key metrics (total area, total cost, total revenue, total gross margin, average gross margin/ha), a crop type summary table and two charts (Gross Margin by Paddock, and Area by Crop Type).</t>
        </is>
      </c>
    </row>
    <row r="9" ht="42" customHeight="1">
      <c r="A9" s="31" t="inlineStr">
        <is>
          <t>Dashboard - Reference Price Table</t>
        </is>
      </c>
      <c r="B9" s="32" t="inlineStr">
        <is>
          <t>Pale yellow input cells listing indicative prices per tonne for each crop. Update these before the season to keep revenue estimates accurate.</t>
        </is>
      </c>
    </row>
    <row r="10" ht="42" customHeight="1">
      <c r="A10" s="29" t="inlineStr">
        <is>
          <t>Data Entry Tips</t>
        </is>
      </c>
      <c r="B10" s="30" t="inlineStr">
        <is>
          <t>Enter Actual Yield as 0 until harvest is complete; the Est. Revenue formula will use Expected Yield instead. Always keep dates in DD/MM/YYYY format.</t>
        </is>
      </c>
    </row>
    <row r="11" ht="42" customHeight="1">
      <c r="A11" s="31" t="inlineStr">
        <is>
          <t>Conditional Formatting</t>
        </is>
      </c>
      <c r="B11" s="32" t="inlineStr">
        <is>
          <t>Gross Margin/ha cells highlight green when above $800/ha and red when negative, helping you quickly spot your best and worst performing paddocks.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2026-07-18T08:41:31Z</dcterms:created>
  <dcterms:modified xmlns:dcterms="http://purl.org/dc/terms/" xmlns:xsi="http://www.w3.org/2001/XMLSchema-instance" xsi:type="dcterms:W3CDTF">2026-07-18T08:41:31Z</dcterms:modified>
</cp:coreProperties>
</file>