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DO Expenses"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definedName name="_xlnm._FilterDatabase" localSheetId="0" hidden="1">'DIDO Expenses'!$A$2:$T$12</definedName>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6">
    <font>
      <name val="Calibri"/>
      <family val="2"/>
      <color theme="1"/>
      <sz val="11"/>
      <scheme val="minor"/>
    </font>
    <font>
      <name val="Calibri"/>
      <b val="1"/>
      <color rgb="001E293B"/>
      <sz val="16"/>
    </font>
    <font>
      <name val="Calibri"/>
      <b val="1"/>
      <color rgb="00FFFFFF"/>
      <sz val="11"/>
    </font>
    <font>
      <b val="1"/>
    </font>
    <font>
      <b val="1"/>
      <color rgb="00FFFFFF"/>
    </font>
    <font>
      <b val="1"/>
      <color rgb="001E293B"/>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pivotButton="0" quotePrefix="0" xfId="0"/>
    <xf numFmtId="0" fontId="0" fillId="4" borderId="1" pivotButton="0" quotePrefix="0" xfId="0"/>
    <xf numFmtId="164" fontId="0" fillId="3" borderId="1" pivotButton="0" quotePrefix="0" xfId="0"/>
    <xf numFmtId="1" fontId="0" fillId="0" borderId="1" pivotButton="0" quotePrefix="0" xfId="0"/>
    <xf numFmtId="165" fontId="0" fillId="4" borderId="1" pivotButton="0" quotePrefix="0" xfId="0"/>
    <xf numFmtId="165" fontId="0" fillId="0" borderId="1" pivotButton="0" quotePrefix="0" xfId="0"/>
    <xf numFmtId="9" fontId="0" fillId="4" borderId="1" pivotButton="0" quotePrefix="0" xfId="0"/>
    <xf numFmtId="0" fontId="0" fillId="0" borderId="1" pivotButton="0" quotePrefix="0" xfId="0"/>
    <xf numFmtId="0" fontId="0" fillId="5" borderId="1" pivotButton="0" quotePrefix="0" xfId="0"/>
    <xf numFmtId="164" fontId="0" fillId="5" borderId="1" pivotButton="0" quotePrefix="0" xfId="0"/>
    <xf numFmtId="0" fontId="3" fillId="0" borderId="0" pivotButton="0" quotePrefix="0" xfId="0"/>
    <xf numFmtId="165" fontId="4" fillId="6" borderId="1" pivotButton="0" quotePrefix="0" xfId="0"/>
    <xf numFmtId="0" fontId="1" fillId="0" borderId="0" pivotButton="0" quotePrefix="0" xfId="0"/>
    <xf numFmtId="165" fontId="0" fillId="3" borderId="1" pivotButton="0" quotePrefix="0" xfId="0"/>
    <xf numFmtId="165" fontId="0" fillId="5" borderId="1" pivotButton="0" quotePrefix="0" xfId="0"/>
    <xf numFmtId="166" fontId="0" fillId="3" borderId="1" pivotButton="0" quotePrefix="0" xfId="0"/>
    <xf numFmtId="0" fontId="5" fillId="5" borderId="1" applyAlignment="1" pivotButton="0" quotePrefix="0" xfId="0">
      <alignment horizontal="left" vertical="top" wrapText="1"/>
    </xf>
    <xf numFmtId="0" fontId="0" fillId="5" borderId="1" applyAlignment="1" pivotButton="0" quotePrefix="0" xfId="0">
      <alignment horizontal="left" vertical="top" wrapText="1"/>
    </xf>
    <xf numFmtId="0" fontId="5" fillId="3" borderId="1" applyAlignment="1" pivotButton="0" quotePrefix="0" xfId="0">
      <alignment horizontal="left" vertical="top" wrapText="1"/>
    </xf>
    <xf numFmtId="0" fontId="0" fillId="3" borderId="1" applyAlignment="1" pivotButton="0" quotePrefix="0" xfId="0">
      <alignment horizontal="left" vertical="top" wrapText="1"/>
    </xf>
    <xf numFmtId="164" fontId="0" fillId="3" borderId="1" pivotButton="0" quotePrefix="0" xfId="0"/>
    <xf numFmtId="165" fontId="0" fillId="4" borderId="1" pivotButton="0" quotePrefix="0" xfId="0"/>
    <xf numFmtId="165" fontId="0" fillId="0" borderId="1" pivotButton="0" quotePrefix="0" xfId="0"/>
    <xf numFmtId="164" fontId="0" fillId="5" borderId="1" pivotButton="0" quotePrefix="0" xfId="0"/>
    <xf numFmtId="165" fontId="4" fillId="6" borderId="1" pivotButton="0" quotePrefix="0" xfId="0"/>
    <xf numFmtId="165" fontId="0" fillId="3" borderId="1" pivotButton="0" quotePrefix="0" xfId="0"/>
    <xf numFmtId="165" fontId="0" fillId="5" borderId="1" pivotButton="0" quotePrefix="0" xfId="0"/>
    <xf numFmtId="166" fontId="0" fillId="3" borderId="1" pivotButton="0" quotePrefix="0" xfId="0"/>
  </cellXfs>
  <cellStyles count="1">
    <cellStyle name="Normal" xfId="0" builtinId="0" hidden="0"/>
  </cellStyles>
  <dxfs count="3">
    <dxf>
      <font>
        <b val="1"/>
        <color rgb="00DC2626"/>
      </font>
      <fill>
        <patternFill patternType="solid">
          <fgColor rgb="00FEE2E2"/>
        </patternFill>
      </fill>
    </dxf>
    <dxf>
      <font>
        <b val="1"/>
        <color rgb="0016A34A"/>
      </font>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Spend by Expense Category</a:t>
            </a:r>
          </a:p>
        </rich>
      </tx>
    </title>
    <plotArea>
      <barChart>
        <barDir val="col"/>
        <grouping val="clustered"/>
        <ser>
          <idx val="0"/>
          <order val="0"/>
          <tx>
            <strRef>
              <f>'Summary Dashboard'!H3</f>
            </strRef>
          </tx>
          <spPr>
            <a:solidFill xmlns:a="http://schemas.openxmlformats.org/drawingml/2006/main">
              <a:srgbClr val="0F766E"/>
            </a:solidFill>
            <a:ln xmlns:a="http://schemas.openxmlformats.org/drawingml/2006/main">
              <a:prstDash val="solid"/>
            </a:ln>
          </spPr>
          <cat>
            <numRef>
              <f>'Summary Dashboard'!$G$4:$G$13</f>
            </numRef>
          </cat>
          <val>
            <numRef>
              <f>'Summary Dashboard'!$H$4:$H$13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(AUD)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Share of Total Spend by Travel Type</a:t>
            </a:r>
          </a:p>
        </rich>
      </tx>
    </title>
    <plotArea>
      <pieChart>
        <varyColors val="1"/>
        <ser>
          <idx val="0"/>
          <order val="0"/>
          <tx>
            <strRef>
              <f>'Summary Dashboard'!K3</f>
            </strRef>
          </tx>
          <spPr>
            <a:ln xmlns:a="http://schemas.openxmlformats.org/drawingml/2006/main">
              <a:prstDash val="solid"/>
            </a:ln>
          </spPr>
          <cat>
            <numRef>
              <f>'Summary Dashboard'!$J$4:$J$7</f>
            </numRef>
          </cat>
          <val>
            <numRef>
              <f>'Summary Dashboard'!$K$4:$K$7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Expense Trend (2026)</a:t>
            </a:r>
          </a:p>
        </rich>
      </tx>
    </title>
    <plotArea>
      <lineChart>
        <grouping val="standard"/>
        <ser>
          <idx val="0"/>
          <order val="0"/>
          <tx>
            <strRef>
              <f>'Summary Dashboard'!N3</f>
            </strRef>
          </tx>
          <spPr>
            <a:ln xmlns:a="http://schemas.openxmlformats.org/drawingml/2006/main" w="20000">
              <a:prstDash val="solid"/>
            </a:ln>
          </spPr>
          <marker>
            <symbol val="none"/>
            <spPr>
              <a:ln xmlns:a="http://schemas.openxmlformats.org/drawingml/2006/main">
                <a:prstDash val="solid"/>
              </a:ln>
            </spPr>
          </marker>
          <cat>
            <numRef>
              <f>'Summary Dashboard'!$M$4:$M$15</f>
            </numRef>
          </cat>
          <val>
            <numRef>
              <f>'Summary Dashboard'!$N$4:$N$15</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(AUD)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15</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15</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33</row>
      <rowOff>0</rowOff>
    </from>
    <ext cx="720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4"/>
  <sheetViews>
    <sheetView workbookViewId="0">
      <pane ySplit="2" topLeftCell="A3" activePane="bottomLeft" state="frozen"/>
      <selection pane="bottomLeft" activeCell="A1" sqref="A1"/>
    </sheetView>
  </sheetViews>
  <sheetFormatPr baseColWidth="8" defaultRowHeight="15"/>
  <cols>
    <col width="10" customWidth="1" min="1" max="1"/>
    <col width="16" customWidth="1" min="2" max="2"/>
    <col width="12" customWidth="1" min="3" max="3"/>
    <col width="14" customWidth="1" min="4" max="4"/>
    <col width="22" customWidth="1" min="5" max="5"/>
    <col width="13" customWidth="1" min="6" max="6"/>
    <col width="13" customWidth="1" min="7" max="7"/>
    <col width="10" customWidth="1" min="8" max="8"/>
    <col width="11" customWidth="1" min="9" max="9"/>
    <col width="16" customWidth="1" min="10" max="10"/>
    <col width="26" customWidth="1" min="11" max="11"/>
    <col width="12" customWidth="1" min="12" max="12"/>
    <col width="15" customWidth="1" min="13" max="13"/>
    <col width="12" customWidth="1" min="14" max="14"/>
    <col width="13" customWidth="1" min="15" max="15"/>
    <col width="12" customWidth="1" min="16" max="16"/>
    <col width="15" customWidth="1" min="17" max="17"/>
    <col width="16" customWidth="1" min="18" max="18"/>
    <col width="14" customWidth="1" min="19" max="19"/>
    <col width="22" customWidth="1" min="20" max="20"/>
  </cols>
  <sheetData>
    <row r="1" ht="26" customHeight="1">
      <c r="A1" s="1" t="inlineStr">
        <is>
          <t>Drive In / Drive Out (DIDO) Expenses Tracker - 2026</t>
        </is>
      </c>
    </row>
    <row r="2">
      <c r="A2" s="2" t="inlineStr">
        <is>
          <t>Trip ID</t>
        </is>
      </c>
      <c r="B2" s="2" t="inlineStr">
        <is>
          <t>Employee Name</t>
        </is>
      </c>
      <c r="C2" s="2" t="inlineStr">
        <is>
          <t>Home City</t>
        </is>
      </c>
      <c r="D2" s="2" t="inlineStr">
        <is>
          <t>Work Site City</t>
        </is>
      </c>
      <c r="E2" s="2" t="inlineStr">
        <is>
          <t>Site Name</t>
        </is>
      </c>
      <c r="F2" s="2" t="inlineStr">
        <is>
          <t>Depart Date</t>
        </is>
      </c>
      <c r="G2" s="2" t="inlineStr">
        <is>
          <t>Return Date</t>
        </is>
      </c>
      <c r="H2" s="2" t="inlineStr">
        <is>
          <t>Nights Away</t>
        </is>
      </c>
      <c r="I2" s="2" t="inlineStr">
        <is>
          <t>Travel Type</t>
        </is>
      </c>
      <c r="J2" s="2" t="inlineStr">
        <is>
          <t>Expense Category</t>
        </is>
      </c>
      <c r="K2" s="2" t="inlineStr">
        <is>
          <t>Description</t>
        </is>
      </c>
      <c r="L2" s="2" t="inlineStr">
        <is>
          <t>Receipt No.</t>
        </is>
      </c>
      <c r="M2" s="2" t="inlineStr">
        <is>
          <t>Amount excl. GST</t>
        </is>
      </c>
      <c r="N2" s="2" t="inlineStr">
        <is>
          <t>GST Paid</t>
        </is>
      </c>
      <c r="O2" s="2" t="inlineStr">
        <is>
          <t>Total Amount</t>
        </is>
      </c>
      <c r="P2" s="2" t="inlineStr">
        <is>
          <t>Business Use %</t>
        </is>
      </c>
      <c r="Q2" s="2" t="inlineStr">
        <is>
          <t>Deductible Amount</t>
        </is>
      </c>
      <c r="R2" s="2" t="inlineStr">
        <is>
          <t>Reimbursed by Employer</t>
        </is>
      </c>
      <c r="S2" s="2" t="inlineStr">
        <is>
          <t>Net Claimable</t>
        </is>
      </c>
      <c r="T2" s="2" t="inlineStr">
        <is>
          <t>Notes</t>
        </is>
      </c>
    </row>
    <row r="3">
      <c r="A3" s="3" t="inlineStr">
        <is>
          <t>TR001</t>
        </is>
      </c>
      <c r="B3" s="4" t="inlineStr">
        <is>
          <t>Jack Thompson</t>
        </is>
      </c>
      <c r="C3" s="4" t="inlineStr">
        <is>
          <t>Sydney</t>
        </is>
      </c>
      <c r="D3" s="4" t="inlineStr">
        <is>
          <t>Port Hedland</t>
        </is>
      </c>
      <c r="E3" s="4" t="inlineStr">
        <is>
          <t>Pilbara Iron Ore Site</t>
        </is>
      </c>
      <c r="F3" s="23" t="n">
        <v>46027</v>
      </c>
      <c r="G3" s="23" t="n">
        <v>46032</v>
      </c>
      <c r="H3" s="6">
        <f>G3-F3</f>
        <v/>
      </c>
      <c r="I3" s="4" t="inlineStr">
        <is>
          <t>Flight</t>
        </is>
      </c>
      <c r="J3" s="4" t="inlineStr">
        <is>
          <t>Flights</t>
        </is>
      </c>
      <c r="K3" s="4" t="inlineStr">
        <is>
          <t>Return flight SYD-PHE</t>
        </is>
      </c>
      <c r="L3" s="4" t="inlineStr">
        <is>
          <t>RC1001</t>
        </is>
      </c>
      <c r="M3" s="24" t="n">
        <v>850</v>
      </c>
      <c r="N3" s="25">
        <f>M3*10%</f>
        <v/>
      </c>
      <c r="O3" s="25">
        <f>M3+N3</f>
        <v/>
      </c>
      <c r="P3" s="9" t="n">
        <v>1</v>
      </c>
      <c r="Q3" s="25">
        <f>O3*P3</f>
        <v/>
      </c>
      <c r="R3" s="24" t="n">
        <v>800</v>
      </c>
      <c r="S3" s="25">
        <f>Q3-R3</f>
        <v/>
      </c>
      <c r="T3" s="10">
        <f>IF(S3&lt;0,"Check reimbursement","OK")</f>
        <v/>
      </c>
    </row>
    <row r="4">
      <c r="A4" s="11" t="inlineStr">
        <is>
          <t>TR002</t>
        </is>
      </c>
      <c r="B4" s="4" t="inlineStr">
        <is>
          <t>Olivia Nguyen</t>
        </is>
      </c>
      <c r="C4" s="4" t="inlineStr">
        <is>
          <t>Melbourne</t>
        </is>
      </c>
      <c r="D4" s="4" t="inlineStr">
        <is>
          <t>Karratha</t>
        </is>
      </c>
      <c r="E4" s="4" t="inlineStr">
        <is>
          <t>Karratha Gas Plant</t>
        </is>
      </c>
      <c r="F4" s="26" t="n">
        <v>46065</v>
      </c>
      <c r="G4" s="26" t="n">
        <v>46069</v>
      </c>
      <c r="H4" s="6">
        <f>G4-F4</f>
        <v/>
      </c>
      <c r="I4" s="4" t="inlineStr">
        <is>
          <t>Car</t>
        </is>
      </c>
      <c r="J4" s="4" t="inlineStr">
        <is>
          <t>Fuel</t>
        </is>
      </c>
      <c r="K4" s="4" t="inlineStr">
        <is>
          <t>Fuel for hire car</t>
        </is>
      </c>
      <c r="L4" s="4" t="inlineStr">
        <is>
          <t>RC1002</t>
        </is>
      </c>
      <c r="M4" s="24" t="n">
        <v>180</v>
      </c>
      <c r="N4" s="25">
        <f>M4*10%</f>
        <v/>
      </c>
      <c r="O4" s="25">
        <f>M4+N4</f>
        <v/>
      </c>
      <c r="P4" s="9" t="n">
        <v>1</v>
      </c>
      <c r="Q4" s="25">
        <f>O4*P4</f>
        <v/>
      </c>
      <c r="R4" s="24" t="n">
        <v>120</v>
      </c>
      <c r="S4" s="25">
        <f>Q4-R4</f>
        <v/>
      </c>
      <c r="T4" s="10">
        <f>IF(S4&lt;0,"Check reimbursement","OK")</f>
        <v/>
      </c>
    </row>
    <row r="5">
      <c r="A5" s="3" t="inlineStr">
        <is>
          <t>TR003</t>
        </is>
      </c>
      <c r="B5" s="4" t="inlineStr">
        <is>
          <t>Liam Murphy</t>
        </is>
      </c>
      <c r="C5" s="4" t="inlineStr">
        <is>
          <t>Brisbane</t>
        </is>
      </c>
      <c r="D5" s="4" t="inlineStr">
        <is>
          <t>Newcastle</t>
        </is>
      </c>
      <c r="E5" s="4" t="inlineStr">
        <is>
          <t>Hunter Valley Site</t>
        </is>
      </c>
      <c r="F5" s="23" t="n">
        <v>46073</v>
      </c>
      <c r="G5" s="23" t="n">
        <v>46075</v>
      </c>
      <c r="H5" s="6">
        <f>G5-F5</f>
        <v/>
      </c>
      <c r="I5" s="4" t="inlineStr">
        <is>
          <t>Car</t>
        </is>
      </c>
      <c r="J5" s="4" t="inlineStr">
        <is>
          <t>Accommodation</t>
        </is>
      </c>
      <c r="K5" s="4" t="inlineStr">
        <is>
          <t>2 nights motel</t>
        </is>
      </c>
      <c r="L5" s="4" t="inlineStr">
        <is>
          <t>RC1003</t>
        </is>
      </c>
      <c r="M5" s="24" t="n">
        <v>320</v>
      </c>
      <c r="N5" s="25">
        <f>M5*10%</f>
        <v/>
      </c>
      <c r="O5" s="25">
        <f>M5+N5</f>
        <v/>
      </c>
      <c r="P5" s="9" t="n">
        <v>1</v>
      </c>
      <c r="Q5" s="25">
        <f>O5*P5</f>
        <v/>
      </c>
      <c r="R5" s="24" t="n">
        <v>320</v>
      </c>
      <c r="S5" s="25">
        <f>Q5-R5</f>
        <v/>
      </c>
      <c r="T5" s="10">
        <f>IF(S5&lt;0,"Check reimbursement","OK")</f>
        <v/>
      </c>
    </row>
    <row r="6">
      <c r="A6" s="11" t="inlineStr">
        <is>
          <t>TR004</t>
        </is>
      </c>
      <c r="B6" s="4" t="inlineStr">
        <is>
          <t>Charlotte Wilson</t>
        </is>
      </c>
      <c r="C6" s="4" t="inlineStr">
        <is>
          <t>Perth</t>
        </is>
      </c>
      <c r="D6" s="4" t="inlineStr">
        <is>
          <t>Geraldton</t>
        </is>
      </c>
      <c r="E6" s="4" t="inlineStr">
        <is>
          <t>Midwest Mine</t>
        </is>
      </c>
      <c r="F6" s="26" t="n">
        <v>46084</v>
      </c>
      <c r="G6" s="26" t="n">
        <v>46087</v>
      </c>
      <c r="H6" s="6">
        <f>G6-F6</f>
        <v/>
      </c>
      <c r="I6" s="4" t="inlineStr">
        <is>
          <t>Car</t>
        </is>
      </c>
      <c r="J6" s="4" t="inlineStr">
        <is>
          <t>Fuel</t>
        </is>
      </c>
      <c r="K6" s="4" t="inlineStr">
        <is>
          <t>Fuel and tolls</t>
        </is>
      </c>
      <c r="L6" s="4" t="inlineStr">
        <is>
          <t>RC1004</t>
        </is>
      </c>
      <c r="M6" s="24" t="n">
        <v>210</v>
      </c>
      <c r="N6" s="25">
        <f>M6*10%</f>
        <v/>
      </c>
      <c r="O6" s="25">
        <f>M6+N6</f>
        <v/>
      </c>
      <c r="P6" s="9" t="n">
        <v>0.9</v>
      </c>
      <c r="Q6" s="25">
        <f>O6*P6</f>
        <v/>
      </c>
      <c r="R6" s="24" t="n">
        <v>150</v>
      </c>
      <c r="S6" s="25">
        <f>Q6-R6</f>
        <v/>
      </c>
      <c r="T6" s="10">
        <f>IF(S6&lt;0,"Check reimbursement","OK")</f>
        <v/>
      </c>
    </row>
    <row r="7">
      <c r="A7" s="3" t="inlineStr">
        <is>
          <t>TR005</t>
        </is>
      </c>
      <c r="B7" s="4" t="inlineStr">
        <is>
          <t>Noah Carter</t>
        </is>
      </c>
      <c r="C7" s="4" t="inlineStr">
        <is>
          <t>Adelaide</t>
        </is>
      </c>
      <c r="D7" s="4" t="inlineStr">
        <is>
          <t>Kalgoorlie</t>
        </is>
      </c>
      <c r="E7" s="4" t="inlineStr">
        <is>
          <t>Goldfields Site</t>
        </is>
      </c>
      <c r="F7" s="23" t="n">
        <v>46096</v>
      </c>
      <c r="G7" s="23" t="n">
        <v>46101</v>
      </c>
      <c r="H7" s="6">
        <f>G7-F7</f>
        <v/>
      </c>
      <c r="I7" s="4" t="inlineStr">
        <is>
          <t>Flight</t>
        </is>
      </c>
      <c r="J7" s="4" t="inlineStr">
        <is>
          <t>Flights</t>
        </is>
      </c>
      <c r="K7" s="4" t="inlineStr">
        <is>
          <t>Return flight ADL-KGI plus hire car</t>
        </is>
      </c>
      <c r="L7" s="4" t="inlineStr">
        <is>
          <t>RC1005</t>
        </is>
      </c>
      <c r="M7" s="24" t="n">
        <v>920</v>
      </c>
      <c r="N7" s="25">
        <f>M7*10%</f>
        <v/>
      </c>
      <c r="O7" s="25">
        <f>M7+N7</f>
        <v/>
      </c>
      <c r="P7" s="9" t="n">
        <v>1</v>
      </c>
      <c r="Q7" s="25">
        <f>O7*P7</f>
        <v/>
      </c>
      <c r="R7" s="24" t="n">
        <v>850</v>
      </c>
      <c r="S7" s="25">
        <f>Q7-R7</f>
        <v/>
      </c>
      <c r="T7" s="10">
        <f>IF(S7&lt;0,"Check reimbursement","OK")</f>
        <v/>
      </c>
    </row>
    <row r="8">
      <c r="A8" s="11" t="inlineStr">
        <is>
          <t>TR006</t>
        </is>
      </c>
      <c r="B8" s="4" t="inlineStr">
        <is>
          <t>Mia Anderson</t>
        </is>
      </c>
      <c r="C8" s="4" t="inlineStr">
        <is>
          <t>Gold Coast</t>
        </is>
      </c>
      <c r="D8" s="4" t="inlineStr">
        <is>
          <t>Moranbah</t>
        </is>
      </c>
      <c r="E8" s="4" t="inlineStr">
        <is>
          <t>Bowen Basin Coal Site</t>
        </is>
      </c>
      <c r="F8" s="26" t="n">
        <v>46114</v>
      </c>
      <c r="G8" s="26" t="n">
        <v>46121</v>
      </c>
      <c r="H8" s="6">
        <f>G8-F8</f>
        <v/>
      </c>
      <c r="I8" s="4" t="inlineStr">
        <is>
          <t>Flight</t>
        </is>
      </c>
      <c r="J8" s="4" t="inlineStr">
        <is>
          <t>Accommodation</t>
        </is>
      </c>
      <c r="K8" s="4" t="inlineStr">
        <is>
          <t>Camp accommodation and laundry</t>
        </is>
      </c>
      <c r="L8" s="4" t="inlineStr">
        <is>
          <t>RC1006</t>
        </is>
      </c>
      <c r="M8" s="24" t="n">
        <v>640</v>
      </c>
      <c r="N8" s="25">
        <f>M8*10%</f>
        <v/>
      </c>
      <c r="O8" s="25">
        <f>M8+N8</f>
        <v/>
      </c>
      <c r="P8" s="9" t="n">
        <v>1</v>
      </c>
      <c r="Q8" s="25">
        <f>O8*P8</f>
        <v/>
      </c>
      <c r="R8" s="24" t="n">
        <v>640</v>
      </c>
      <c r="S8" s="25">
        <f>Q8-R8</f>
        <v/>
      </c>
      <c r="T8" s="10">
        <f>IF(S8&lt;0,"Check reimbursement","OK")</f>
        <v/>
      </c>
    </row>
    <row r="9">
      <c r="A9" s="3" t="inlineStr">
        <is>
          <t>TR007</t>
        </is>
      </c>
      <c r="B9" s="4" t="inlineStr">
        <is>
          <t>Ethan Brown</t>
        </is>
      </c>
      <c r="C9" s="4" t="inlineStr">
        <is>
          <t>Canberra</t>
        </is>
      </c>
      <c r="D9" s="4" t="inlineStr">
        <is>
          <t>Mt Isa</t>
        </is>
      </c>
      <c r="E9" s="4" t="inlineStr">
        <is>
          <t>Mount Isa Mine</t>
        </is>
      </c>
      <c r="F9" s="23" t="n">
        <v>46130</v>
      </c>
      <c r="G9" s="23" t="n">
        <v>46133</v>
      </c>
      <c r="H9" s="6">
        <f>G9-F9</f>
        <v/>
      </c>
      <c r="I9" s="4" t="inlineStr">
        <is>
          <t>Flight</t>
        </is>
      </c>
      <c r="J9" s="4" t="inlineStr">
        <is>
          <t>Flights</t>
        </is>
      </c>
      <c r="K9" s="4" t="inlineStr">
        <is>
          <t>Flights and airport transfer</t>
        </is>
      </c>
      <c r="L9" s="4" t="inlineStr">
        <is>
          <t>RC1007</t>
        </is>
      </c>
      <c r="M9" s="24" t="n">
        <v>780</v>
      </c>
      <c r="N9" s="25">
        <f>M9*10%</f>
        <v/>
      </c>
      <c r="O9" s="25">
        <f>M9+N9</f>
        <v/>
      </c>
      <c r="P9" s="9" t="n">
        <v>1</v>
      </c>
      <c r="Q9" s="25">
        <f>O9*P9</f>
        <v/>
      </c>
      <c r="R9" s="24" t="n">
        <v>700</v>
      </c>
      <c r="S9" s="25">
        <f>Q9-R9</f>
        <v/>
      </c>
      <c r="T9" s="10">
        <f>IF(S9&lt;0,"Check reimbursement","OK")</f>
        <v/>
      </c>
    </row>
    <row r="10">
      <c r="A10" s="11" t="inlineStr">
        <is>
          <t>TR008</t>
        </is>
      </c>
      <c r="B10" s="4" t="inlineStr">
        <is>
          <t>Ruby Scott</t>
        </is>
      </c>
      <c r="C10" s="4" t="inlineStr">
        <is>
          <t>Hobart</t>
        </is>
      </c>
      <c r="D10" s="4" t="inlineStr">
        <is>
          <t>Newman</t>
        </is>
      </c>
      <c r="E10" s="4" t="inlineStr">
        <is>
          <t>Newman Iron Ore Site</t>
        </is>
      </c>
      <c r="F10" s="26" t="n">
        <v>46148</v>
      </c>
      <c r="G10" s="26" t="n">
        <v>46155</v>
      </c>
      <c r="H10" s="6">
        <f>G10-F10</f>
        <v/>
      </c>
      <c r="I10" s="4" t="inlineStr">
        <is>
          <t>Car</t>
        </is>
      </c>
      <c r="J10" s="4" t="inlineStr">
        <is>
          <t>Car Hire</t>
        </is>
      </c>
      <c r="K10" s="4" t="inlineStr">
        <is>
          <t>7 day hire car and accommodation</t>
        </is>
      </c>
      <c r="L10" s="4" t="inlineStr">
        <is>
          <t>RC1008</t>
        </is>
      </c>
      <c r="M10" s="24" t="n">
        <v>1050</v>
      </c>
      <c r="N10" s="25">
        <f>M10*10%</f>
        <v/>
      </c>
      <c r="O10" s="25">
        <f>M10+N10</f>
        <v/>
      </c>
      <c r="P10" s="9" t="n">
        <v>1</v>
      </c>
      <c r="Q10" s="25">
        <f>O10*P10</f>
        <v/>
      </c>
      <c r="R10" s="24" t="n">
        <v>950</v>
      </c>
      <c r="S10" s="25">
        <f>Q10-R10</f>
        <v/>
      </c>
      <c r="T10" s="10">
        <f>IF(S10&lt;0,"Check reimbursement","OK")</f>
        <v/>
      </c>
    </row>
    <row r="11">
      <c r="A11" s="3" t="inlineStr">
        <is>
          <t>TR009</t>
        </is>
      </c>
      <c r="B11" s="4" t="inlineStr">
        <is>
          <t>Cooper Taylor</t>
        </is>
      </c>
      <c r="C11" s="4" t="inlineStr">
        <is>
          <t>Wollongong</t>
        </is>
      </c>
      <c r="D11" s="4" t="inlineStr">
        <is>
          <t>Gladstone</t>
        </is>
      </c>
      <c r="E11" s="4" t="inlineStr">
        <is>
          <t>Gladstone Port Site</t>
        </is>
      </c>
      <c r="F11" s="23" t="n">
        <v>46164</v>
      </c>
      <c r="G11" s="23" t="n">
        <v>46166</v>
      </c>
      <c r="H11" s="6">
        <f>G11-F11</f>
        <v/>
      </c>
      <c r="I11" s="4" t="inlineStr">
        <is>
          <t>Car</t>
        </is>
      </c>
      <c r="J11" s="4" t="inlineStr">
        <is>
          <t>Fuel</t>
        </is>
      </c>
      <c r="K11" s="4" t="inlineStr">
        <is>
          <t>Fuel and meals</t>
        </is>
      </c>
      <c r="L11" s="4" t="inlineStr">
        <is>
          <t>RC1009</t>
        </is>
      </c>
      <c r="M11" s="24" t="n">
        <v>260</v>
      </c>
      <c r="N11" s="25">
        <f>M11*10%</f>
        <v/>
      </c>
      <c r="O11" s="25">
        <f>M11+N11</f>
        <v/>
      </c>
      <c r="P11" s="9" t="n">
        <v>1</v>
      </c>
      <c r="Q11" s="25">
        <f>O11*P11</f>
        <v/>
      </c>
      <c r="R11" s="24" t="n">
        <v>200</v>
      </c>
      <c r="S11" s="25">
        <f>Q11-R11</f>
        <v/>
      </c>
      <c r="T11" s="10">
        <f>IF(S11&lt;0,"Check reimbursement","OK")</f>
        <v/>
      </c>
    </row>
    <row r="12">
      <c r="A12" s="11" t="inlineStr">
        <is>
          <t>TR010</t>
        </is>
      </c>
      <c r="B12" s="4" t="inlineStr">
        <is>
          <t>Isla Martin</t>
        </is>
      </c>
      <c r="C12" s="4" t="inlineStr">
        <is>
          <t>Sydney</t>
        </is>
      </c>
      <c r="D12" s="4" t="inlineStr">
        <is>
          <t>Broome</t>
        </is>
      </c>
      <c r="E12" s="4" t="inlineStr">
        <is>
          <t>Broome Gas Project</t>
        </is>
      </c>
      <c r="F12" s="26" t="n">
        <v>46183</v>
      </c>
      <c r="G12" s="26" t="n">
        <v>46190</v>
      </c>
      <c r="H12" s="6">
        <f>G12-F12</f>
        <v/>
      </c>
      <c r="I12" s="4" t="inlineStr">
        <is>
          <t>Flight</t>
        </is>
      </c>
      <c r="J12" s="4" t="inlineStr">
        <is>
          <t>Accommodation</t>
        </is>
      </c>
      <c r="K12" s="4" t="inlineStr">
        <is>
          <t>Accommodation and incidentals</t>
        </is>
      </c>
      <c r="L12" s="4" t="inlineStr">
        <is>
          <t>RC1010</t>
        </is>
      </c>
      <c r="M12" s="24" t="n">
        <v>890</v>
      </c>
      <c r="N12" s="25">
        <f>M12*10%</f>
        <v/>
      </c>
      <c r="O12" s="25">
        <f>M12+N12</f>
        <v/>
      </c>
      <c r="P12" s="9" t="n">
        <v>1</v>
      </c>
      <c r="Q12" s="25">
        <f>O12*P12</f>
        <v/>
      </c>
      <c r="R12" s="24" t="n">
        <v>890</v>
      </c>
      <c r="S12" s="25">
        <f>Q12-R12</f>
        <v/>
      </c>
      <c r="T12" s="10">
        <f>IF(S12&lt;0,"Check reimbursement","OK")</f>
        <v/>
      </c>
    </row>
    <row r="13"/>
    <row r="14">
      <c r="K14" s="13" t="inlineStr">
        <is>
          <t>TOTALS</t>
        </is>
      </c>
      <c r="M14" s="27">
        <f>SUM(M3:M12)</f>
        <v/>
      </c>
      <c r="N14" s="27">
        <f>SUM(N3:N12)</f>
        <v/>
      </c>
      <c r="O14" s="27">
        <f>SUM(O3:O12)</f>
        <v/>
      </c>
      <c r="Q14" s="27">
        <f>SUM(Q3:Q12)</f>
        <v/>
      </c>
      <c r="R14" s="27">
        <f>SUM(R3:R12)</f>
        <v/>
      </c>
      <c r="S14" s="27">
        <f>SUM(S3:S12)</f>
        <v/>
      </c>
    </row>
  </sheetData>
  <autoFilter ref="A2:T12"/>
  <mergeCells count="1">
    <mergeCell ref="A1:T1"/>
  </mergeCells>
  <conditionalFormatting sqref="S3:S12">
    <cfRule type="cellIs" priority="1" operator="lessThan" dxfId="0">
      <formula>0</formula>
    </cfRule>
    <cfRule type="cellIs" priority="2" operator="greaterThanOrEqual" dxfId="1">
      <formula>0</formula>
    </cfRule>
  </conditionalFormatting>
  <conditionalFormatting sqref="L3:L12">
    <cfRule type="expression" priority="3" dxfId="2" stopIfTrue="1">
      <formula>L3=""</formula>
    </cfRule>
  </conditionalFormatting>
  <conditionalFormatting sqref="T3:T12">
    <cfRule type="expression" priority="4" dxfId="0" stopIfTrue="1">
      <formula>T3="Check reimbursement"</formula>
    </cfRule>
  </conditionalFormatting>
  <dataValidations count="2">
    <dataValidation sqref="I3:I32" showErrorMessage="1" showInputMessage="1" allowBlank="1" type="list">
      <formula1>"Flight,Car,Bus,Train"</formula1>
    </dataValidation>
    <dataValidation sqref="J3:J32" showErrorMessage="1" showInputMessage="1" allowBlank="1" type="list">
      <formula1>"Flights,Accommodation,Meals,Fuel,Car Hire,Taxi,Parking,Laundry,Incidentals,Tolls"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32" customWidth="1" min="1" max="1"/>
    <col width="18" customWidth="1" min="2" max="2"/>
    <col width="20" customWidth="1" min="4" max="4"/>
    <col width="14" customWidth="1" min="5" max="5"/>
    <col width="20" customWidth="1" min="7" max="7"/>
    <col width="16" customWidth="1" min="8" max="8"/>
    <col width="16" customWidth="1" min="10" max="10"/>
    <col width="16" customWidth="1" min="11" max="11"/>
    <col width="16" customWidth="1" min="13" max="13"/>
    <col width="16" customWidth="1" min="14" max="14"/>
  </cols>
  <sheetData>
    <row r="1" ht="26" customHeight="1">
      <c r="A1" s="15" t="inlineStr">
        <is>
          <t>DIDO Expenses Summary Dashboard - FY 2025-26</t>
        </is>
      </c>
    </row>
    <row r="2"/>
    <row r="3">
      <c r="A3" s="2" t="inlineStr">
        <is>
          <t>Key Metric</t>
        </is>
      </c>
      <c r="B3" s="2" t="inlineStr">
        <is>
          <t>Value</t>
        </is>
      </c>
      <c r="D3" s="2" t="inlineStr">
        <is>
          <t>Employee</t>
        </is>
      </c>
      <c r="E3" s="2" t="inlineStr">
        <is>
          <t>Trip Count</t>
        </is>
      </c>
      <c r="G3" s="2" t="inlineStr">
        <is>
          <t>Expense Category</t>
        </is>
      </c>
      <c r="H3" s="2" t="inlineStr">
        <is>
          <t>Total Spend</t>
        </is>
      </c>
      <c r="J3" s="2" t="inlineStr">
        <is>
          <t>Travel Type</t>
        </is>
      </c>
      <c r="K3" s="2" t="inlineStr">
        <is>
          <t>Total Spend</t>
        </is>
      </c>
      <c r="M3" s="2" t="inlineStr">
        <is>
          <t>Month (2026)</t>
        </is>
      </c>
      <c r="N3" s="2" t="inlineStr">
        <is>
          <t>Total Spend</t>
        </is>
      </c>
    </row>
    <row r="4">
      <c r="A4" s="3" t="inlineStr">
        <is>
          <t>Total Gross Expense</t>
        </is>
      </c>
      <c r="B4" s="28">
        <f>SUM('DIDO Expenses'!O3:O12)</f>
        <v/>
      </c>
      <c r="D4" s="3" t="inlineStr">
        <is>
          <t>Jack Thompson</t>
        </is>
      </c>
      <c r="E4" s="3">
        <f>COUNTIF('DIDO Expenses'!B3:B12,D4)</f>
        <v/>
      </c>
      <c r="G4" s="3" t="inlineStr">
        <is>
          <t>Flights</t>
        </is>
      </c>
      <c r="H4" s="28">
        <f>SUMIF('DIDO Expenses'!J3:J12,G4,'DIDO Expenses'!O3:O12)</f>
        <v/>
      </c>
      <c r="J4" s="3" t="inlineStr">
        <is>
          <t>Flight</t>
        </is>
      </c>
      <c r="K4" s="28">
        <f>SUMIF('DIDO Expenses'!I3:I12,J4,'DIDO Expenses'!O3:O12)</f>
        <v/>
      </c>
      <c r="M4" s="3" t="inlineStr">
        <is>
          <t>Jan 2026</t>
        </is>
      </c>
      <c r="N4" s="28">
        <f>SUMIFS('DIDO Expenses'!O3:O12,'DIDO Expenses'!F3:F12,"&gt;="&amp;DATE(2026,1,1),'DIDO Expenses'!F3:F12,"&lt;"&amp;DATE(2026,2,1))</f>
        <v/>
      </c>
    </row>
    <row r="5">
      <c r="A5" s="11" t="inlineStr">
        <is>
          <t>Total GST Paid</t>
        </is>
      </c>
      <c r="B5" s="29">
        <f>SUM('DIDO Expenses'!N3:N12)</f>
        <v/>
      </c>
      <c r="D5" s="11" t="inlineStr">
        <is>
          <t>Olivia Nguyen</t>
        </is>
      </c>
      <c r="E5" s="11">
        <f>COUNTIF('DIDO Expenses'!B3:B12,D5)</f>
        <v/>
      </c>
      <c r="G5" s="11" t="inlineStr">
        <is>
          <t>Accommodation</t>
        </is>
      </c>
      <c r="H5" s="29">
        <f>SUMIF('DIDO Expenses'!J3:J12,G5,'DIDO Expenses'!O3:O12)</f>
        <v/>
      </c>
      <c r="J5" s="11" t="inlineStr">
        <is>
          <t>Car</t>
        </is>
      </c>
      <c r="K5" s="29">
        <f>SUMIF('DIDO Expenses'!I3:I12,J5,'DIDO Expenses'!O3:O12)</f>
        <v/>
      </c>
      <c r="M5" s="11" t="inlineStr">
        <is>
          <t>Feb 2026</t>
        </is>
      </c>
      <c r="N5" s="29">
        <f>SUMIFS('DIDO Expenses'!O3:O12,'DIDO Expenses'!F3:F12,"&gt;="&amp;DATE(2026,2,1),'DIDO Expenses'!F3:F12,"&lt;"&amp;DATE(2026,3,1))</f>
        <v/>
      </c>
    </row>
    <row r="6">
      <c r="A6" s="3" t="inlineStr">
        <is>
          <t>Total Deductible Amount</t>
        </is>
      </c>
      <c r="B6" s="28">
        <f>SUM('DIDO Expenses'!Q3:Q12)</f>
        <v/>
      </c>
      <c r="D6" s="3" t="inlineStr">
        <is>
          <t>Liam Murphy</t>
        </is>
      </c>
      <c r="E6" s="3">
        <f>COUNTIF('DIDO Expenses'!B3:B12,D6)</f>
        <v/>
      </c>
      <c r="G6" s="3" t="inlineStr">
        <is>
          <t>Meals</t>
        </is>
      </c>
      <c r="H6" s="28">
        <f>SUMIF('DIDO Expenses'!J3:J12,G6,'DIDO Expenses'!O3:O12)</f>
        <v/>
      </c>
      <c r="J6" s="3" t="inlineStr">
        <is>
          <t>Bus</t>
        </is>
      </c>
      <c r="K6" s="28">
        <f>SUMIF('DIDO Expenses'!I3:I12,J6,'DIDO Expenses'!O3:O12)</f>
        <v/>
      </c>
      <c r="M6" s="3" t="inlineStr">
        <is>
          <t>Mar 2026</t>
        </is>
      </c>
      <c r="N6" s="28">
        <f>SUMIFS('DIDO Expenses'!O3:O12,'DIDO Expenses'!F3:F12,"&gt;="&amp;DATE(2026,3,1),'DIDO Expenses'!F3:F12,"&lt;"&amp;DATE(2026,4,1))</f>
        <v/>
      </c>
    </row>
    <row r="7">
      <c r="A7" s="11" t="inlineStr">
        <is>
          <t>Total Reimbursed by Employer</t>
        </is>
      </c>
      <c r="B7" s="29">
        <f>SUM('DIDO Expenses'!R3:R12)</f>
        <v/>
      </c>
      <c r="D7" s="11" t="inlineStr">
        <is>
          <t>Charlotte Wilson</t>
        </is>
      </c>
      <c r="E7" s="11">
        <f>COUNTIF('DIDO Expenses'!B3:B12,D7)</f>
        <v/>
      </c>
      <c r="G7" s="11" t="inlineStr">
        <is>
          <t>Fuel</t>
        </is>
      </c>
      <c r="H7" s="29">
        <f>SUMIF('DIDO Expenses'!J3:J12,G7,'DIDO Expenses'!O3:O12)</f>
        <v/>
      </c>
      <c r="J7" s="11" t="inlineStr">
        <is>
          <t>Train</t>
        </is>
      </c>
      <c r="K7" s="29">
        <f>SUMIF('DIDO Expenses'!I3:I12,J7,'DIDO Expenses'!O3:O12)</f>
        <v/>
      </c>
      <c r="M7" s="11" t="inlineStr">
        <is>
          <t>Apr 2026</t>
        </is>
      </c>
      <c r="N7" s="29">
        <f>SUMIFS('DIDO Expenses'!O3:O12,'DIDO Expenses'!F3:F12,"&gt;="&amp;DATE(2026,4,1),'DIDO Expenses'!F3:F12,"&lt;"&amp;DATE(2026,5,1))</f>
        <v/>
      </c>
    </row>
    <row r="8">
      <c r="A8" s="3" t="inlineStr">
        <is>
          <t>Net Claimable</t>
        </is>
      </c>
      <c r="B8" s="28">
        <f>SUM('DIDO Expenses'!S3:S12)</f>
        <v/>
      </c>
      <c r="D8" s="3" t="inlineStr">
        <is>
          <t>Noah Carter</t>
        </is>
      </c>
      <c r="E8" s="3">
        <f>COUNTIF('DIDO Expenses'!B3:B12,D8)</f>
        <v/>
      </c>
      <c r="G8" s="3" t="inlineStr">
        <is>
          <t>Car Hire</t>
        </is>
      </c>
      <c r="H8" s="28">
        <f>SUMIF('DIDO Expenses'!J3:J12,G8,'DIDO Expenses'!O3:O12)</f>
        <v/>
      </c>
      <c r="M8" s="3" t="inlineStr">
        <is>
          <t>May 2026</t>
        </is>
      </c>
      <c r="N8" s="28">
        <f>SUMIFS('DIDO Expenses'!O3:O12,'DIDO Expenses'!F3:F12,"&gt;="&amp;DATE(2026,5,1),'DIDO Expenses'!F3:F12,"&lt;"&amp;DATE(2026,6,1))</f>
        <v/>
      </c>
    </row>
    <row r="9">
      <c r="A9" s="11" t="inlineStr">
        <is>
          <t>Average Trip Cost</t>
        </is>
      </c>
      <c r="B9" s="29">
        <f>IFERROR(AVERAGE('DIDO Expenses'!O3:O12),0)</f>
        <v/>
      </c>
      <c r="D9" s="11" t="inlineStr">
        <is>
          <t>Mia Anderson</t>
        </is>
      </c>
      <c r="E9" s="11">
        <f>COUNTIF('DIDO Expenses'!B3:B12,D9)</f>
        <v/>
      </c>
      <c r="G9" s="11" t="inlineStr">
        <is>
          <t>Taxi</t>
        </is>
      </c>
      <c r="H9" s="29">
        <f>SUMIF('DIDO Expenses'!J3:J12,G9,'DIDO Expenses'!O3:O12)</f>
        <v/>
      </c>
      <c r="M9" s="11" t="inlineStr">
        <is>
          <t>Jun 2026</t>
        </is>
      </c>
      <c r="N9" s="29">
        <f>SUMIFS('DIDO Expenses'!O3:O12,'DIDO Expenses'!F3:F12,"&gt;="&amp;DATE(2026,6,1),'DIDO Expenses'!F3:F12,"&lt;"&amp;DATE(2026,7,1))</f>
        <v/>
      </c>
    </row>
    <row r="10">
      <c r="A10" s="3" t="inlineStr">
        <is>
          <t>% Deductible vs Total Spend</t>
        </is>
      </c>
      <c r="B10" s="30">
        <f>IFERROR(B6/B3,0)</f>
        <v/>
      </c>
      <c r="D10" s="3" t="inlineStr">
        <is>
          <t>Ethan Brown</t>
        </is>
      </c>
      <c r="E10" s="3">
        <f>COUNTIF('DIDO Expenses'!B3:B12,D10)</f>
        <v/>
      </c>
      <c r="G10" s="3" t="inlineStr">
        <is>
          <t>Parking</t>
        </is>
      </c>
      <c r="H10" s="28">
        <f>SUMIF('DIDO Expenses'!J3:J12,G10,'DIDO Expenses'!O3:O12)</f>
        <v/>
      </c>
      <c r="M10" s="3" t="inlineStr">
        <is>
          <t>Jul 2026</t>
        </is>
      </c>
      <c r="N10" s="28">
        <f>SUMIFS('DIDO Expenses'!O3:O12,'DIDO Expenses'!F3:F12,"&gt;="&amp;DATE(2026,7,1),'DIDO Expenses'!F3:F12,"&lt;"&amp;DATE(2026,8,1))</f>
        <v/>
      </c>
    </row>
    <row r="11">
      <c r="D11" s="11" t="inlineStr">
        <is>
          <t>Ruby Scott</t>
        </is>
      </c>
      <c r="E11" s="11">
        <f>COUNTIF('DIDO Expenses'!B3:B12,D11)</f>
        <v/>
      </c>
      <c r="G11" s="11" t="inlineStr">
        <is>
          <t>Laundry</t>
        </is>
      </c>
      <c r="H11" s="29">
        <f>SUMIF('DIDO Expenses'!J3:J12,G11,'DIDO Expenses'!O3:O12)</f>
        <v/>
      </c>
      <c r="M11" s="11" t="inlineStr">
        <is>
          <t>Aug 2026</t>
        </is>
      </c>
      <c r="N11" s="29">
        <f>SUMIFS('DIDO Expenses'!O3:O12,'DIDO Expenses'!F3:F12,"&gt;="&amp;DATE(2026,8,1),'DIDO Expenses'!F3:F12,"&lt;"&amp;DATE(2026,9,1))</f>
        <v/>
      </c>
    </row>
    <row r="12">
      <c r="D12" s="3" t="inlineStr">
        <is>
          <t>Cooper Taylor</t>
        </is>
      </c>
      <c r="E12" s="3">
        <f>COUNTIF('DIDO Expenses'!B3:B12,D12)</f>
        <v/>
      </c>
      <c r="G12" s="3" t="inlineStr">
        <is>
          <t>Incidentals</t>
        </is>
      </c>
      <c r="H12" s="28">
        <f>SUMIF('DIDO Expenses'!J3:J12,G12,'DIDO Expenses'!O3:O12)</f>
        <v/>
      </c>
      <c r="M12" s="3" t="inlineStr">
        <is>
          <t>Sep 2026</t>
        </is>
      </c>
      <c r="N12" s="28">
        <f>SUMIFS('DIDO Expenses'!O3:O12,'DIDO Expenses'!F3:F12,"&gt;="&amp;DATE(2026,9,1),'DIDO Expenses'!F3:F12,"&lt;"&amp;DATE(2026,10,1))</f>
        <v/>
      </c>
    </row>
    <row r="13">
      <c r="D13" s="11" t="inlineStr">
        <is>
          <t>Isla Martin</t>
        </is>
      </c>
      <c r="E13" s="11">
        <f>COUNTIF('DIDO Expenses'!B3:B12,D13)</f>
        <v/>
      </c>
      <c r="G13" s="11" t="inlineStr">
        <is>
          <t>Tolls</t>
        </is>
      </c>
      <c r="H13" s="29">
        <f>SUMIF('DIDO Expenses'!J3:J12,G13,'DIDO Expenses'!O3:O12)</f>
        <v/>
      </c>
      <c r="M13" s="11" t="inlineStr">
        <is>
          <t>Oct 2026</t>
        </is>
      </c>
      <c r="N13" s="29">
        <f>SUMIFS('DIDO Expenses'!O3:O12,'DIDO Expenses'!F3:F12,"&gt;="&amp;DATE(2026,10,1),'DIDO Expenses'!F3:F12,"&lt;"&amp;DATE(2026,11,1))</f>
        <v/>
      </c>
    </row>
    <row r="14">
      <c r="M14" s="3" t="inlineStr">
        <is>
          <t>Nov 2026</t>
        </is>
      </c>
      <c r="N14" s="28">
        <f>SUMIFS('DIDO Expenses'!O3:O12,'DIDO Expenses'!F3:F12,"&gt;="&amp;DATE(2026,11,1),'DIDO Expenses'!F3:F12,"&lt;"&amp;DATE(2026,12,1))</f>
        <v/>
      </c>
    </row>
    <row r="15">
      <c r="M15" s="11" t="inlineStr">
        <is>
          <t>Dec 2026</t>
        </is>
      </c>
      <c r="N15" s="29">
        <f>SUMIFS('DIDO Expenses'!O3:O12,'DIDO Expenses'!F3:F12,"&gt;="&amp;DATE(2026,12,1),'DIDO Expenses'!F3:F12,"&lt;"&amp;DATE(2027,1,1))</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4" customWidth="1" min="1" max="1"/>
    <col width="90" customWidth="1" min="2" max="2"/>
  </cols>
  <sheetData>
    <row r="1" ht="26" customHeight="1">
      <c r="A1" s="15" t="inlineStr">
        <is>
          <t>Instructions and Notes - DIDO Expenses Template</t>
        </is>
      </c>
    </row>
    <row r="2"/>
    <row r="3" ht="44" customHeight="1">
      <c r="A3" s="19" t="inlineStr">
        <is>
          <t>How to enter trips</t>
        </is>
      </c>
      <c r="B3" s="20" t="inlineStr">
        <is>
          <t>Add one row per trip on the 'DIDO Expenses' sheet. Fill in the pale yellow cells (Employee Name, cities, Site Name, dates, Travel Type, Expense Category, Description, Receipt No., Amount excl. GST, Business Use % and Reimbursed by Employer). All other columns calculate automatically.</t>
        </is>
      </c>
    </row>
    <row r="4" ht="44" customHeight="1">
      <c r="A4" s="21" t="inlineStr">
        <is>
          <t>Nights Away and dates</t>
        </is>
      </c>
      <c r="B4" s="22" t="inlineStr">
        <is>
          <t>Depart Date and Return Date must be entered in DD/MM/YYYY format. Nights Away is calculated automatically as Return Date minus Depart Date.</t>
        </is>
      </c>
    </row>
    <row r="5" ht="44" customHeight="1">
      <c r="A5" s="19" t="inlineStr">
        <is>
          <t>GST treatment</t>
        </is>
      </c>
      <c r="B5" s="20" t="inlineStr">
        <is>
          <t>GST Paid is calculated at 10% of the Amount excl. GST entered, consistent with standard Australian GST-inclusive tax invoices. Ensure the Amount excl. GST field reflects the GST-exclusive value shown on your receipt or tax invoice.</t>
        </is>
      </c>
    </row>
    <row r="6" ht="44" customHeight="1">
      <c r="A6" s="21" t="inlineStr">
        <is>
          <t>Deductible DIDO expenses</t>
        </is>
      </c>
      <c r="B6" s="22" t="inlineStr">
        <is>
          <t>Typical deductible drive in / drive out expenses include work-related flights, fuel, tolls, car hire, accommodation and incidentals incurred while travelling to and from a remote work site, where not reimbursed by the employer. Private or personal portions of travel are not deductible.</t>
        </is>
      </c>
    </row>
    <row r="7" ht="44" customHeight="1">
      <c r="A7" s="19" t="inlineStr">
        <is>
          <t>Business Use %</t>
        </is>
      </c>
      <c r="B7" s="20" t="inlineStr">
        <is>
          <t>For mixed-use expenses (for example, a hire car used partly for personal purposes), enter the percentage of business use in the Business Use % column. The Deductible Amount is automatically calculated as Total Amount multiplied by Business Use %.</t>
        </is>
      </c>
    </row>
    <row r="8" ht="44" customHeight="1">
      <c r="A8" s="21" t="inlineStr">
        <is>
          <t>Reimbursements and Net Claimable</t>
        </is>
      </c>
      <c r="B8" s="22" t="inlineStr">
        <is>
          <t>Enter any amount reimbursed by the employer in the Reimbursed by Employer column. Net Claimable equals Deductible Amount minus Reimbursed by Employer. A negative Net Claimable suggests the reimbursement exceeded the deductible amount and should be checked.</t>
        </is>
      </c>
    </row>
    <row r="9" ht="44" customHeight="1">
      <c r="A9" s="19" t="inlineStr">
        <is>
          <t>Retain your records</t>
        </is>
      </c>
      <c r="B9" s="20" t="inlineStr">
        <is>
          <t>Keep all tax invoices and receipts for at least five years to support claims made in your Business Activity Statement (BAS) and income tax return. The ATO may request evidence of work-related travel.</t>
        </is>
      </c>
    </row>
    <row r="10" ht="44" customHeight="1">
      <c r="A10" s="21" t="inlineStr">
        <is>
          <t>Financial year</t>
        </is>
      </c>
      <c r="B10" s="22" t="inlineStr">
        <is>
          <t>The Australian financial year runs from 1 July to 30 June. Review this template each quarter for BAS purposes and again at financial year end (30 June) for your income tax return.</t>
        </is>
      </c>
    </row>
    <row r="11" ht="44" customHeight="1">
      <c r="A11" s="19" t="inlineStr">
        <is>
          <t>Summary Dashboard</t>
        </is>
      </c>
      <c r="B11" s="20" t="inlineStr">
        <is>
          <t>The Summary Dashboard sheet aggregates totals, reimbursements and category trends automatically from the DIDO Expenses sheet. No manual entry is required on this sheet.</t>
        </is>
      </c>
    </row>
    <row r="12" ht="44" customHeight="1">
      <c r="A12" s="21" t="inlineStr">
        <is>
          <t>Support</t>
        </is>
      </c>
      <c r="B12" s="22" t="inlineStr">
        <is>
          <t>For specific tax advice regarding your circumstances, consult a registered tax agent or the Australian Taxation Office (ATO) website.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2026-07-01T23:36:36Z</dcterms:created>
  <dcterms:modified xmlns:dcterms="http://purl.org/dc/terms/" xmlns:xsi="http://www.w3.org/2001/XMLSchema-instance" xsi:type="dcterms:W3CDTF">2026-07-01T23:36:36Z</dcterms:modified>
</cp:coreProperties>
</file>