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b Sheets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Lists &amp; 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14"/>
    </font>
    <font>
      <b val="1"/>
      <color rgb="00FFFFFF"/>
      <sz val="10"/>
    </font>
    <font>
      <sz val="10"/>
    </font>
    <font>
      <b val="1"/>
      <color rgb="0016A34A"/>
      <sz val="10"/>
    </font>
    <font>
      <b val="1"/>
      <color rgb="00FFFFFF"/>
      <sz val="13"/>
    </font>
    <font>
      <b val="1"/>
      <color rgb="00FFFFFF"/>
      <sz val="12"/>
    </font>
    <font>
      <b val="1"/>
      <color rgb="001E293B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006A4E"/>
      </patternFill>
    </fill>
    <fill>
      <patternFill patternType="solid">
        <f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right" vertical="center"/>
    </xf>
    <xf numFmtId="164" fontId="0" fillId="3" borderId="1" applyAlignment="1" pivotButton="0" quotePrefix="0" xfId="0">
      <alignment horizontal="right" vertical="center"/>
    </xf>
    <xf numFmtId="164" fontId="0" fillId="3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right" vertical="center"/>
    </xf>
    <xf numFmtId="164" fontId="0" fillId="4" borderId="1" applyAlignment="1" pivotButton="0" quotePrefix="0" xfId="0">
      <alignment horizontal="right" vertical="center"/>
    </xf>
    <xf numFmtId="164" fontId="0" fillId="4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3" fillId="5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" fontId="5" fillId="4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1" fontId="5" fillId="3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164" fontId="5" fillId="3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right" vertical="center"/>
    </xf>
    <xf numFmtId="165" fontId="5" fillId="3" borderId="1" applyAlignment="1" pivotButton="0" quotePrefix="0" xfId="0">
      <alignment horizontal="right" vertical="center"/>
    </xf>
    <xf numFmtId="0" fontId="3" fillId="5" borderId="1" pivotButton="0" quotePrefix="0" xfId="0"/>
    <xf numFmtId="0" fontId="6" fillId="2" borderId="1" applyAlignment="1" pivotButton="0" quotePrefix="0" xfId="0">
      <alignment horizontal="center" vertical="center"/>
    </xf>
    <xf numFmtId="0" fontId="0" fillId="2" borderId="1" pivotButton="0" quotePrefix="0" xfId="0"/>
    <xf numFmtId="165" fontId="0" fillId="6" borderId="1" applyAlignment="1" pivotButton="0" quotePrefix="0" xfId="0">
      <alignment horizontal="center" vertical="center"/>
    </xf>
    <xf numFmtId="0" fontId="0" fillId="3" borderId="1" pivotButton="0" quotePrefix="0" xfId="0"/>
    <xf numFmtId="164" fontId="0" fillId="6" borderId="1" applyAlignment="1" pivotButton="0" quotePrefix="0" xfId="0">
      <alignment horizontal="right" vertical="center"/>
    </xf>
    <xf numFmtId="0" fontId="0" fillId="4" borderId="1" pivotButton="0" quotePrefix="0" xfId="0"/>
    <xf numFmtId="0" fontId="7" fillId="2" borderId="1" applyAlignment="1" pivotButton="0" quotePrefix="0" xfId="0">
      <alignment horizontal="left" vertical="center"/>
    </xf>
    <xf numFmtId="0" fontId="8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color rgb="00DC2626"/>
      </font>
      <fill>
        <patternFill patternType="solid">
          <fgColor rgb="00FEE2E2"/>
        </patternFill>
      </fill>
    </dxf>
    <dxf>
      <fill>
        <patternFill patternType="solid">
          <fgColor rgb="00FEF08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City (AUD Inc GST)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Dashboard'!E2</f>
            </strRef>
          </tx>
          <spPr>
            <a:solidFill xmlns:a="http://schemas.openxmlformats.org/drawingml/2006/main">
              <a:srgbClr val="006A4E"/>
            </a:solidFill>
            <a:ln xmlns:a="http://schemas.openxmlformats.org/drawingml/2006/main">
              <a:prstDash val="solid"/>
            </a:ln>
          </spPr>
          <cat>
            <numRef>
              <f>'Summary Dashboard'!$D$3:$D$12</f>
            </numRef>
          </cat>
          <val>
            <numRef>
              <f>'Summary Dashboard'!$E$3:$E$12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City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Job Status Distribution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Dashboard'!E14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Dashboard'!$D$15:$D$20</f>
            </numRef>
          </cat>
          <val>
            <numRef>
              <f>'Summary Dashboard'!$E$15:$E$20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15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8" customWidth="1" min="3" max="3"/>
    <col width="16" customWidth="1" min="4" max="4"/>
    <col width="14" customWidth="1" min="5" max="5"/>
    <col width="17" customWidth="1" min="6" max="6"/>
    <col width="18" customWidth="1" min="7" max="7"/>
    <col width="16" customWidth="1" min="8" max="8"/>
    <col width="14" customWidth="1" min="9" max="9"/>
    <col width="8" customWidth="1" min="10" max="10"/>
    <col width="12" customWidth="1" min="11" max="11"/>
    <col width="13" customWidth="1" min="12" max="12"/>
    <col width="14" customWidth="1" min="13" max="13"/>
    <col width="12" customWidth="1" min="14" max="14"/>
    <col width="12" customWidth="1" min="15" max="15"/>
    <col width="12" customWidth="1" min="16" max="16"/>
    <col width="14" customWidth="1" min="17" max="17"/>
    <col width="12" customWidth="1" min="18" max="18"/>
    <col width="13" customWidth="1" min="19" max="19"/>
    <col width="8" customWidth="1" min="20" max="20"/>
    <col width="14" customWidth="1" min="21" max="21"/>
    <col width="10" customWidth="1" min="22" max="22"/>
    <col width="25" customWidth="1" min="23" max="23"/>
  </cols>
  <sheetData>
    <row r="1" ht="22" customHeight="1">
      <c r="A1" s="1" t="inlineStr">
        <is>
          <t>Job No.</t>
        </is>
      </c>
      <c r="B1" s="1" t="inlineStr">
        <is>
          <t>Job Date</t>
        </is>
      </c>
      <c r="C1" s="1" t="inlineStr">
        <is>
          <t>Client Name</t>
        </is>
      </c>
      <c r="D1" s="1" t="inlineStr">
        <is>
          <t>Site/Suburb</t>
        </is>
      </c>
      <c r="E1" s="1" t="inlineStr">
        <is>
          <t>City</t>
        </is>
      </c>
      <c r="F1" s="1" t="inlineStr">
        <is>
          <t>Job Type</t>
        </is>
      </c>
      <c r="G1" s="1" t="inlineStr">
        <is>
          <t>Service Type</t>
        </is>
      </c>
      <c r="H1" s="1" t="inlineStr">
        <is>
          <t>Electrician</t>
        </is>
      </c>
      <c r="I1" s="1" t="inlineStr">
        <is>
          <t>ABN</t>
        </is>
      </c>
      <c r="J1" s="1" t="inlineStr">
        <is>
          <t>Hours</t>
        </is>
      </c>
      <c r="K1" s="1" t="inlineStr">
        <is>
          <t>Hourly Rate</t>
        </is>
      </c>
      <c r="L1" s="1" t="inlineStr">
        <is>
          <t>Labour Cost</t>
        </is>
      </c>
      <c r="M1" s="1" t="inlineStr">
        <is>
          <t>Materials Cost</t>
        </is>
      </c>
      <c r="N1" s="1" t="inlineStr">
        <is>
          <t>Call-Out Fee</t>
        </is>
      </c>
      <c r="O1" s="1" t="inlineStr">
        <is>
          <t>Subtotal</t>
        </is>
      </c>
      <c r="P1" s="1" t="inlineStr">
        <is>
          <t>GST (10%)</t>
        </is>
      </c>
      <c r="Q1" s="1" t="inlineStr">
        <is>
          <t>Total Inc GST</t>
        </is>
      </c>
      <c r="R1" s="1" t="inlineStr">
        <is>
          <t>Invoice No.</t>
        </is>
      </c>
      <c r="S1" s="1" t="inlineStr">
        <is>
          <t>Status</t>
        </is>
      </c>
      <c r="T1" s="1" t="inlineStr">
        <is>
          <t>Paid?</t>
        </is>
      </c>
      <c r="U1" s="1" t="inlineStr">
        <is>
          <t>Payment Date</t>
        </is>
      </c>
      <c r="V1" s="1" t="inlineStr">
        <is>
          <t>Margin %</t>
        </is>
      </c>
      <c r="W1" s="1" t="inlineStr">
        <is>
          <t>Notes</t>
        </is>
      </c>
    </row>
    <row r="2">
      <c r="A2" s="2" t="inlineStr">
        <is>
          <t>EJ-001</t>
        </is>
      </c>
      <c r="B2" s="3" t="inlineStr">
        <is>
          <t>05/03/2026</t>
        </is>
      </c>
      <c r="C2" s="3" t="inlineStr">
        <is>
          <t>Jack Thompson</t>
        </is>
      </c>
      <c r="D2" s="3" t="inlineStr">
        <is>
          <t>Bondi</t>
        </is>
      </c>
      <c r="E2" s="3" t="inlineStr">
        <is>
          <t>Sydney</t>
        </is>
      </c>
      <c r="F2" s="2" t="inlineStr">
        <is>
          <t>Fault Finding</t>
        </is>
      </c>
      <c r="G2" s="2" t="inlineStr">
        <is>
          <t>Emergency Call-Out</t>
        </is>
      </c>
      <c r="H2" s="2" t="inlineStr">
        <is>
          <t>Brett Sullivan</t>
        </is>
      </c>
      <c r="I2" s="3" t="inlineStr">
        <is>
          <t>51 234 567 890</t>
        </is>
      </c>
      <c r="J2" s="4" t="n">
        <v>4</v>
      </c>
      <c r="K2" s="5" t="n">
        <v>125</v>
      </c>
      <c r="L2" s="6">
        <f>J2*K2</f>
        <v/>
      </c>
      <c r="M2" s="6" t="n">
        <v>85</v>
      </c>
      <c r="N2" s="6" t="n">
        <v>150</v>
      </c>
      <c r="O2" s="6">
        <f>L2+M2+N2</f>
        <v/>
      </c>
      <c r="P2" s="6">
        <f>O2*0.1</f>
        <v/>
      </c>
      <c r="Q2" s="6">
        <f>O2+P2</f>
        <v/>
      </c>
      <c r="R2" s="2" t="inlineStr">
        <is>
          <t>INV-2026-001</t>
        </is>
      </c>
      <c r="S2" s="2" t="inlineStr">
        <is>
          <t>Invoiced</t>
        </is>
      </c>
      <c r="T2" s="2">
        <f>IF(U2&lt;&gt;"","Yes","No")</f>
        <v/>
      </c>
      <c r="U2" s="3" t="inlineStr"/>
      <c r="V2" s="7">
        <f>IFERROR(IF(Q2=0,0,(Q2-(L2+M2))/Q2),0)</f>
        <v/>
      </c>
      <c r="W2" s="3" t="inlineStr">
        <is>
          <t>Emergency at apartment block, after hours</t>
        </is>
      </c>
    </row>
    <row r="3">
      <c r="A3" s="8" t="inlineStr">
        <is>
          <t>EJ-002</t>
        </is>
      </c>
      <c r="B3" s="9" t="inlineStr">
        <is>
          <t>12/03/2026</t>
        </is>
      </c>
      <c r="C3" s="9" t="inlineStr">
        <is>
          <t>Olivia Harris</t>
        </is>
      </c>
      <c r="D3" s="9" t="inlineStr">
        <is>
          <t>Richmond</t>
        </is>
      </c>
      <c r="E3" s="9" t="inlineStr">
        <is>
          <t>Melbourne</t>
        </is>
      </c>
      <c r="F3" s="8" t="inlineStr">
        <is>
          <t>Installation</t>
        </is>
      </c>
      <c r="G3" s="8" t="inlineStr">
        <is>
          <t>Residential</t>
        </is>
      </c>
      <c r="H3" s="8" t="inlineStr">
        <is>
          <t>Karen Nguyen</t>
        </is>
      </c>
      <c r="I3" s="9" t="inlineStr">
        <is>
          <t>73 456 789 012</t>
        </is>
      </c>
      <c r="J3" s="10" t="n">
        <v>6</v>
      </c>
      <c r="K3" s="11" t="n">
        <v>110</v>
      </c>
      <c r="L3" s="12">
        <f>J3*K3</f>
        <v/>
      </c>
      <c r="M3" s="12" t="n">
        <v>320</v>
      </c>
      <c r="N3" s="12" t="n">
        <v>95</v>
      </c>
      <c r="O3" s="12">
        <f>L3+M3+N3</f>
        <v/>
      </c>
      <c r="P3" s="12">
        <f>O3*0.1</f>
        <v/>
      </c>
      <c r="Q3" s="12">
        <f>O3+P3</f>
        <v/>
      </c>
      <c r="R3" s="8" t="inlineStr">
        <is>
          <t>INV-2026-002</t>
        </is>
      </c>
      <c r="S3" s="8" t="inlineStr">
        <is>
          <t>Paid</t>
        </is>
      </c>
      <c r="T3" s="8">
        <f>IF(U3&lt;&gt;"","Yes","No")</f>
        <v/>
      </c>
      <c r="U3" s="9" t="inlineStr">
        <is>
          <t>22/03/2026</t>
        </is>
      </c>
      <c r="V3" s="13">
        <f>IFERROR(IF(Q3=0,0,(Q3-(L3+M3))/Q3),0)</f>
        <v/>
      </c>
      <c r="W3" s="9" t="inlineStr">
        <is>
          <t>EV charger installation, Level 2</t>
        </is>
      </c>
    </row>
    <row r="4">
      <c r="A4" s="2" t="inlineStr">
        <is>
          <t>EJ-003</t>
        </is>
      </c>
      <c r="B4" s="3" t="inlineStr">
        <is>
          <t>18/03/2026</t>
        </is>
      </c>
      <c r="C4" s="3" t="inlineStr">
        <is>
          <t>Liam Chen</t>
        </is>
      </c>
      <c r="D4" s="3" t="inlineStr">
        <is>
          <t>Fortitude Valley</t>
        </is>
      </c>
      <c r="E4" s="3" t="inlineStr">
        <is>
          <t>Brisbane</t>
        </is>
      </c>
      <c r="F4" s="2" t="inlineStr">
        <is>
          <t>Installation</t>
        </is>
      </c>
      <c r="G4" s="2" t="inlineStr">
        <is>
          <t>Commercial</t>
        </is>
      </c>
      <c r="H4" s="2" t="inlineStr">
        <is>
          <t>Tom Walters</t>
        </is>
      </c>
      <c r="I4" s="3" t="inlineStr">
        <is>
          <t>62 345 678 901</t>
        </is>
      </c>
      <c r="J4" s="4" t="n">
        <v>8</v>
      </c>
      <c r="K4" s="5" t="n">
        <v>115</v>
      </c>
      <c r="L4" s="6">
        <f>J4*K4</f>
        <v/>
      </c>
      <c r="M4" s="6" t="n">
        <v>540</v>
      </c>
      <c r="N4" s="6" t="n">
        <v>95</v>
      </c>
      <c r="O4" s="6">
        <f>L4+M4+N4</f>
        <v/>
      </c>
      <c r="P4" s="6">
        <f>O4*0.1</f>
        <v/>
      </c>
      <c r="Q4" s="6">
        <f>O4+P4</f>
        <v/>
      </c>
      <c r="R4" s="2" t="inlineStr">
        <is>
          <t>INV-2026-003</t>
        </is>
      </c>
      <c r="S4" s="2" t="inlineStr">
        <is>
          <t>Paid</t>
        </is>
      </c>
      <c r="T4" s="2">
        <f>IF(U4&lt;&gt;"","Yes","No")</f>
        <v/>
      </c>
      <c r="U4" s="3" t="inlineStr">
        <is>
          <t>01/04/2026</t>
        </is>
      </c>
      <c r="V4" s="7">
        <f>IFERROR(IF(Q4=0,0,(Q4-(L4+M4))/Q4),0)</f>
        <v/>
      </c>
      <c r="W4" s="3" t="inlineStr">
        <is>
          <t>Switchboard upgrade, 3-phase</t>
        </is>
      </c>
    </row>
    <row r="5">
      <c r="A5" s="8" t="inlineStr">
        <is>
          <t>EJ-004</t>
        </is>
      </c>
      <c r="B5" s="9" t="inlineStr">
        <is>
          <t>25/03/2026</t>
        </is>
      </c>
      <c r="C5" s="9" t="inlineStr">
        <is>
          <t>Charlotte Brown</t>
        </is>
      </c>
      <c r="D5" s="9" t="inlineStr">
        <is>
          <t>Subiaco</t>
        </is>
      </c>
      <c r="E5" s="9" t="inlineStr">
        <is>
          <t>Perth</t>
        </is>
      </c>
      <c r="F5" s="8" t="inlineStr">
        <is>
          <t>Installation</t>
        </is>
      </c>
      <c r="G5" s="8" t="inlineStr">
        <is>
          <t>Commercial</t>
        </is>
      </c>
      <c r="H5" s="8" t="inlineStr">
        <is>
          <t>Brett Sullivan</t>
        </is>
      </c>
      <c r="I5" s="9" t="inlineStr">
        <is>
          <t>51 234 567 890</t>
        </is>
      </c>
      <c r="J5" s="10" t="n">
        <v>10</v>
      </c>
      <c r="K5" s="11" t="n">
        <v>125</v>
      </c>
      <c r="L5" s="12">
        <f>J5*K5</f>
        <v/>
      </c>
      <c r="M5" s="12" t="n">
        <v>780</v>
      </c>
      <c r="N5" s="12" t="n">
        <v>95</v>
      </c>
      <c r="O5" s="12">
        <f>L5+M5+N5</f>
        <v/>
      </c>
      <c r="P5" s="12">
        <f>O5*0.1</f>
        <v/>
      </c>
      <c r="Q5" s="12">
        <f>O5+P5</f>
        <v/>
      </c>
      <c r="R5" s="8" t="inlineStr">
        <is>
          <t>INV-2026-004</t>
        </is>
      </c>
      <c r="S5" s="8" t="inlineStr">
        <is>
          <t>Invoiced</t>
        </is>
      </c>
      <c r="T5" s="8">
        <f>IF(U5&lt;&gt;"","Yes","No")</f>
        <v/>
      </c>
      <c r="U5" s="9" t="inlineStr"/>
      <c r="V5" s="13">
        <f>IFERROR(IF(Q5=0,0,(Q5-(L5+M5))/Q5),0)</f>
        <v/>
      </c>
      <c r="W5" s="9" t="inlineStr">
        <is>
          <t>Lighting install for retail fit-out</t>
        </is>
      </c>
    </row>
    <row r="6">
      <c r="A6" s="2" t="inlineStr">
        <is>
          <t>EJ-005</t>
        </is>
      </c>
      <c r="B6" s="3" t="inlineStr">
        <is>
          <t>02/04/2026</t>
        </is>
      </c>
      <c r="C6" s="3" t="inlineStr">
        <is>
          <t>Noah Wilson</t>
        </is>
      </c>
      <c r="D6" s="3" t="inlineStr">
        <is>
          <t>Norwood</t>
        </is>
      </c>
      <c r="E6" s="3" t="inlineStr">
        <is>
          <t>Adelaide</t>
        </is>
      </c>
      <c r="F6" s="2" t="inlineStr">
        <is>
          <t>Safety Check</t>
        </is>
      </c>
      <c r="G6" s="2" t="inlineStr">
        <is>
          <t>Residential</t>
        </is>
      </c>
      <c r="H6" s="2" t="inlineStr">
        <is>
          <t>Karen Nguyen</t>
        </is>
      </c>
      <c r="I6" s="3" t="inlineStr">
        <is>
          <t>73 456 789 012</t>
        </is>
      </c>
      <c r="J6" s="4" t="n">
        <v>2.5</v>
      </c>
      <c r="K6" s="5" t="n">
        <v>110</v>
      </c>
      <c r="L6" s="6">
        <f>J6*K6</f>
        <v/>
      </c>
      <c r="M6" s="6" t="n">
        <v>45</v>
      </c>
      <c r="N6" s="6" t="n">
        <v>95</v>
      </c>
      <c r="O6" s="6">
        <f>L6+M6+N6</f>
        <v/>
      </c>
      <c r="P6" s="6">
        <f>O6*0.1</f>
        <v/>
      </c>
      <c r="Q6" s="6">
        <f>O6+P6</f>
        <v/>
      </c>
      <c r="R6" s="2" t="inlineStr">
        <is>
          <t>INV-2026-005</t>
        </is>
      </c>
      <c r="S6" s="2" t="inlineStr">
        <is>
          <t>Paid</t>
        </is>
      </c>
      <c r="T6" s="2">
        <f>IF(U6&lt;&gt;"","Yes","No")</f>
        <v/>
      </c>
      <c r="U6" s="3" t="inlineStr">
        <is>
          <t>10/04/2026</t>
        </is>
      </c>
      <c r="V6" s="7">
        <f>IFERROR(IF(Q6=0,0,(Q6-(L6+M6))/Q6),0)</f>
        <v/>
      </c>
      <c r="W6" s="3" t="inlineStr">
        <is>
          <t>Safety check and RCD test</t>
        </is>
      </c>
    </row>
    <row r="7">
      <c r="A7" s="8" t="inlineStr">
        <is>
          <t>EJ-006</t>
        </is>
      </c>
      <c r="B7" s="9" t="inlineStr">
        <is>
          <t>08/04/2026</t>
        </is>
      </c>
      <c r="C7" s="9" t="inlineStr">
        <is>
          <t>Mia Davis</t>
        </is>
      </c>
      <c r="D7" s="9" t="inlineStr">
        <is>
          <t>Surfers Paradise</t>
        </is>
      </c>
      <c r="E7" s="9" t="inlineStr">
        <is>
          <t>Gold Coast</t>
        </is>
      </c>
      <c r="F7" s="8" t="inlineStr">
        <is>
          <t>Repair</t>
        </is>
      </c>
      <c r="G7" s="8" t="inlineStr">
        <is>
          <t>Residential</t>
        </is>
      </c>
      <c r="H7" s="8" t="inlineStr">
        <is>
          <t>Tom Walters</t>
        </is>
      </c>
      <c r="I7" s="9" t="inlineStr">
        <is>
          <t>62 345 678 901</t>
        </is>
      </c>
      <c r="J7" s="10" t="n">
        <v>1.5</v>
      </c>
      <c r="K7" s="11" t="n">
        <v>115</v>
      </c>
      <c r="L7" s="12">
        <f>J7*K7</f>
        <v/>
      </c>
      <c r="M7" s="12" t="n">
        <v>120</v>
      </c>
      <c r="N7" s="12" t="n">
        <v>0</v>
      </c>
      <c r="O7" s="12">
        <f>L7+M7+N7</f>
        <v/>
      </c>
      <c r="P7" s="12">
        <f>O7*0.1</f>
        <v/>
      </c>
      <c r="Q7" s="12">
        <f>O7+P7</f>
        <v/>
      </c>
      <c r="R7" s="8" t="inlineStr">
        <is>
          <t>INV-2026-006</t>
        </is>
      </c>
      <c r="S7" s="8" t="inlineStr">
        <is>
          <t>Completed</t>
        </is>
      </c>
      <c r="T7" s="8">
        <f>IF(U7&lt;&gt;"","Yes","No")</f>
        <v/>
      </c>
      <c r="U7" s="9" t="inlineStr"/>
      <c r="V7" s="13">
        <f>IFERROR(IF(Q7=0,0,(Q7-(L7+M7))/Q7),0)</f>
        <v/>
      </c>
      <c r="W7" s="9" t="inlineStr">
        <is>
          <t>Smoke alarm replacement x4</t>
        </is>
      </c>
    </row>
    <row r="8">
      <c r="A8" s="2" t="inlineStr">
        <is>
          <t>EJ-007</t>
        </is>
      </c>
      <c r="B8" s="3" t="inlineStr">
        <is>
          <t>15/04/2026</t>
        </is>
      </c>
      <c r="C8" s="3" t="inlineStr">
        <is>
          <t>Ethan Martin</t>
        </is>
      </c>
      <c r="D8" s="3" t="inlineStr">
        <is>
          <t>Civic</t>
        </is>
      </c>
      <c r="E8" s="3" t="inlineStr">
        <is>
          <t>Canberra</t>
        </is>
      </c>
      <c r="F8" s="2" t="inlineStr">
        <is>
          <t>Maintenance</t>
        </is>
      </c>
      <c r="G8" s="2" t="inlineStr">
        <is>
          <t>Commercial</t>
        </is>
      </c>
      <c r="H8" s="2" t="inlineStr">
        <is>
          <t>Brett Sullivan</t>
        </is>
      </c>
      <c r="I8" s="3" t="inlineStr">
        <is>
          <t>51 234 567 890</t>
        </is>
      </c>
      <c r="J8" s="4" t="n">
        <v>7</v>
      </c>
      <c r="K8" s="5" t="n">
        <v>125</v>
      </c>
      <c r="L8" s="6">
        <f>J8*K8</f>
        <v/>
      </c>
      <c r="M8" s="6" t="n">
        <v>210</v>
      </c>
      <c r="N8" s="6" t="n">
        <v>95</v>
      </c>
      <c r="O8" s="6">
        <f>L8+M8+N8</f>
        <v/>
      </c>
      <c r="P8" s="6">
        <f>O8*0.1</f>
        <v/>
      </c>
      <c r="Q8" s="6">
        <f>O8+P8</f>
        <v/>
      </c>
      <c r="R8" s="2" t="inlineStr">
        <is>
          <t>INV-2026-007</t>
        </is>
      </c>
      <c r="S8" s="2" t="inlineStr">
        <is>
          <t>Invoiced</t>
        </is>
      </c>
      <c r="T8" s="2">
        <f>IF(U8&lt;&gt;"","Yes","No")</f>
        <v/>
      </c>
      <c r="U8" s="3" t="inlineStr"/>
      <c r="V8" s="7">
        <f>IFERROR(IF(Q8=0,0,(Q8-(L8+M8))/Q8),0)</f>
        <v/>
      </c>
      <c r="W8" s="3" t="inlineStr">
        <is>
          <t>Commercial maintenance, switchboards</t>
        </is>
      </c>
    </row>
    <row r="9">
      <c r="A9" s="8" t="inlineStr">
        <is>
          <t>EJ-008</t>
        </is>
      </c>
      <c r="B9" s="9" t="inlineStr">
        <is>
          <t>22/04/2026</t>
        </is>
      </c>
      <c r="C9" s="9" t="inlineStr">
        <is>
          <t>Ruby Anderson</t>
        </is>
      </c>
      <c r="D9" s="9" t="inlineStr">
        <is>
          <t>Sandy Bay</t>
        </is>
      </c>
      <c r="E9" s="9" t="inlineStr">
        <is>
          <t>Hobart</t>
        </is>
      </c>
      <c r="F9" s="8" t="inlineStr">
        <is>
          <t>Installation</t>
        </is>
      </c>
      <c r="G9" s="8" t="inlineStr">
        <is>
          <t>Residential</t>
        </is>
      </c>
      <c r="H9" s="8" t="inlineStr">
        <is>
          <t>Karen Nguyen</t>
        </is>
      </c>
      <c r="I9" s="9" t="inlineStr">
        <is>
          <t>73 456 789 012</t>
        </is>
      </c>
      <c r="J9" s="10" t="n">
        <v>3</v>
      </c>
      <c r="K9" s="11" t="n">
        <v>110</v>
      </c>
      <c r="L9" s="12">
        <f>J9*K9</f>
        <v/>
      </c>
      <c r="M9" s="12" t="n">
        <v>95</v>
      </c>
      <c r="N9" s="12" t="n">
        <v>95</v>
      </c>
      <c r="O9" s="12">
        <f>L9+M9+N9</f>
        <v/>
      </c>
      <c r="P9" s="12">
        <f>O9*0.1</f>
        <v/>
      </c>
      <c r="Q9" s="12">
        <f>O9+P9</f>
        <v/>
      </c>
      <c r="R9" s="8" t="inlineStr">
        <is>
          <t>INV-2026-008</t>
        </is>
      </c>
      <c r="S9" s="8" t="inlineStr">
        <is>
          <t>Paid</t>
        </is>
      </c>
      <c r="T9" s="8">
        <f>IF(U9&lt;&gt;"","Yes","No")</f>
        <v/>
      </c>
      <c r="U9" s="9" t="inlineStr">
        <is>
          <t>30/04/2026</t>
        </is>
      </c>
      <c r="V9" s="13">
        <f>IFERROR(IF(Q9=0,0,(Q9-(L9+M9))/Q9),0)</f>
        <v/>
      </c>
      <c r="W9" s="9" t="inlineStr">
        <is>
          <t>Power point installation x6</t>
        </is>
      </c>
    </row>
    <row r="10">
      <c r="A10" s="2" t="inlineStr">
        <is>
          <t>EJ-009</t>
        </is>
      </c>
      <c r="B10" s="3" t="inlineStr">
        <is>
          <t>29/04/2026</t>
        </is>
      </c>
      <c r="C10" s="3" t="inlineStr">
        <is>
          <t>Cooper White</t>
        </is>
      </c>
      <c r="D10" s="3" t="inlineStr">
        <is>
          <t>Broadmeadow</t>
        </is>
      </c>
      <c r="E10" s="3" t="inlineStr">
        <is>
          <t>Newcastle</t>
        </is>
      </c>
      <c r="F10" s="2" t="inlineStr">
        <is>
          <t>Installation</t>
        </is>
      </c>
      <c r="G10" s="2" t="inlineStr">
        <is>
          <t>Residential</t>
        </is>
      </c>
      <c r="H10" s="2" t="inlineStr">
        <is>
          <t>Tom Walters</t>
        </is>
      </c>
      <c r="I10" s="3" t="inlineStr">
        <is>
          <t>62 345 678 901</t>
        </is>
      </c>
      <c r="J10" s="4" t="n">
        <v>2</v>
      </c>
      <c r="K10" s="5" t="n">
        <v>115</v>
      </c>
      <c r="L10" s="6">
        <f>J10*K10</f>
        <v/>
      </c>
      <c r="M10" s="6" t="n">
        <v>65</v>
      </c>
      <c r="N10" s="6" t="n">
        <v>95</v>
      </c>
      <c r="O10" s="6">
        <f>L10+M10+N10</f>
        <v/>
      </c>
      <c r="P10" s="6">
        <f>O10*0.1</f>
        <v/>
      </c>
      <c r="Q10" s="6">
        <f>O10+P10</f>
        <v/>
      </c>
      <c r="R10" s="2" t="inlineStr">
        <is>
          <t>INV-2026-009</t>
        </is>
      </c>
      <c r="S10" s="2" t="inlineStr">
        <is>
          <t>Scheduled</t>
        </is>
      </c>
      <c r="T10" s="2">
        <f>IF(U10&lt;&gt;"","Yes","No")</f>
        <v/>
      </c>
      <c r="U10" s="3" t="inlineStr"/>
      <c r="V10" s="7">
        <f>IFERROR(IF(Q10=0,0,(Q10-(L10+M10))/Q10),0)</f>
        <v/>
      </c>
      <c r="W10" s="3" t="inlineStr">
        <is>
          <t>Ceiling fan install x2</t>
        </is>
      </c>
    </row>
    <row r="11">
      <c r="A11" s="8" t="inlineStr">
        <is>
          <t>EJ-010</t>
        </is>
      </c>
      <c r="B11" s="9" t="inlineStr">
        <is>
          <t>06/05/2026</t>
        </is>
      </c>
      <c r="C11" s="9" t="inlineStr">
        <is>
          <t>Isla Taylor</t>
        </is>
      </c>
      <c r="D11" s="9" t="inlineStr">
        <is>
          <t>Wollongong CBD</t>
        </is>
      </c>
      <c r="E11" s="9" t="inlineStr">
        <is>
          <t>Wollongong</t>
        </is>
      </c>
      <c r="F11" s="8" t="inlineStr">
        <is>
          <t>Fault Finding</t>
        </is>
      </c>
      <c r="G11" s="8" t="inlineStr">
        <is>
          <t>Residential</t>
        </is>
      </c>
      <c r="H11" s="8" t="inlineStr">
        <is>
          <t>Brett Sullivan</t>
        </is>
      </c>
      <c r="I11" s="9" t="inlineStr">
        <is>
          <t>51 234 567 890</t>
        </is>
      </c>
      <c r="J11" s="10" t="n">
        <v>3.5</v>
      </c>
      <c r="K11" s="11" t="n">
        <v>125</v>
      </c>
      <c r="L11" s="12">
        <f>J11*K11</f>
        <v/>
      </c>
      <c r="M11" s="12" t="n">
        <v>55</v>
      </c>
      <c r="N11" s="12" t="n">
        <v>95</v>
      </c>
      <c r="O11" s="12">
        <f>L11+M11+N11</f>
        <v/>
      </c>
      <c r="P11" s="12">
        <f>O11*0.1</f>
        <v/>
      </c>
      <c r="Q11" s="12">
        <f>O11+P11</f>
        <v/>
      </c>
      <c r="R11" s="8" t="inlineStr">
        <is>
          <t>INV-2026-010</t>
        </is>
      </c>
      <c r="S11" s="8" t="inlineStr">
        <is>
          <t>Paid</t>
        </is>
      </c>
      <c r="T11" s="8">
        <f>IF(U11&lt;&gt;"","Yes","No")</f>
        <v/>
      </c>
      <c r="U11" s="9" t="inlineStr">
        <is>
          <t>14/05/2026</t>
        </is>
      </c>
      <c r="V11" s="13">
        <f>IFERROR(IF(Q11=0,0,(Q11-(L11+M11))/Q11),0)</f>
        <v/>
      </c>
      <c r="W11" s="9" t="inlineStr">
        <is>
          <t>Fault repair, tripping circuit</t>
        </is>
      </c>
    </row>
  </sheetData>
  <conditionalFormatting sqref="T2:T11">
    <cfRule type="expression" priority="1" dxfId="0" stopIfTrue="1">
      <formula>$T2="No"</formula>
    </cfRule>
  </conditionalFormatting>
  <conditionalFormatting sqref="V2:V11">
    <cfRule type="expression" priority="2" dxfId="1" stopIfTrue="0">
      <formula>$V2&lt;0.1</formula>
    </cfRule>
  </conditionalFormatting>
  <conditionalFormatting sqref="A2:W11">
    <cfRule type="expression" priority="3" dxfId="2" stopIfTrue="0">
      <formula>AND($S2="Completed",$T2="No")</formula>
    </cfRule>
  </conditionalFormatting>
  <dataValidations count="3">
    <dataValidation sqref="F2:F200" showErrorMessage="1" showInputMessage="1" allowBlank="1" type="list">
      <formula1>"Installation,Repair,Fault Finding,Maintenance,Safety Check"</formula1>
    </dataValidation>
    <dataValidation sqref="G2:G200" showErrorMessage="1" showInputMessage="1" allowBlank="1" type="list">
      <formula1>"Residential,Commercial,Industrial,Emergency Call-Out"</formula1>
    </dataValidation>
    <dataValidation sqref="S2:S200" showErrorMessage="1" showInputMessage="1" allowBlank="1" type="list">
      <formula1>"New,Scheduled,In Progress,Completed,Invoiced,Paid"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5" customWidth="1" min="3" max="3"/>
    <col width="28" customWidth="1" min="4" max="4"/>
    <col width="20" customWidth="1" min="5" max="5"/>
  </cols>
  <sheetData>
    <row r="1" ht="28" customHeight="1">
      <c r="A1" s="14" t="inlineStr">
        <is>
          <t>Electrician Job Sheet — Summary Dashboard</t>
        </is>
      </c>
      <c r="B1" s="15" t="n"/>
      <c r="C1" s="15" t="n"/>
      <c r="D1" s="15" t="n"/>
      <c r="E1" s="16" t="n"/>
    </row>
    <row r="2" ht="20" customHeight="1">
      <c r="A2" s="17" t="inlineStr">
        <is>
          <t>KPI</t>
        </is>
      </c>
      <c r="B2" s="17" t="inlineStr">
        <is>
          <t>Value</t>
        </is>
      </c>
      <c r="D2" s="17" t="inlineStr">
        <is>
          <t>Revenue by City</t>
        </is>
      </c>
      <c r="E2" s="17" t="inlineStr">
        <is>
          <t>Total Inc GST</t>
        </is>
      </c>
    </row>
    <row r="3">
      <c r="A3" s="18" t="inlineStr">
        <is>
          <t>Total Jobs</t>
        </is>
      </c>
      <c r="B3" s="19">
        <f>COUNTA('Job Sheets'!S2:S11)</f>
        <v/>
      </c>
      <c r="D3" s="9" t="inlineStr">
        <is>
          <t>Sydney</t>
        </is>
      </c>
      <c r="E3" s="11">
        <f>IFERROR(SUMIF('Job Sheets'!E$2:E$11,D3,'Job Sheets'!Q$2:Q$11),0)</f>
        <v/>
      </c>
    </row>
    <row r="4">
      <c r="A4" s="20" t="inlineStr">
        <is>
          <t>Jobs Completed</t>
        </is>
      </c>
      <c r="B4" s="21">
        <f>COUNTIF('Job Sheets'!S2:S11,"Completed")</f>
        <v/>
      </c>
      <c r="D4" s="3" t="inlineStr">
        <is>
          <t>Melbourne</t>
        </is>
      </c>
      <c r="E4" s="5">
        <f>IFERROR(SUMIF('Job Sheets'!E$2:E$11,D4,'Job Sheets'!Q$2:Q$11),0)</f>
        <v/>
      </c>
    </row>
    <row r="5">
      <c r="A5" s="18" t="inlineStr">
        <is>
          <t>Jobs Invoiced</t>
        </is>
      </c>
      <c r="B5" s="19">
        <f>COUNTIF('Job Sheets'!S2:S11,"Invoiced")</f>
        <v/>
      </c>
      <c r="D5" s="9" t="inlineStr">
        <is>
          <t>Brisbane</t>
        </is>
      </c>
      <c r="E5" s="11">
        <f>IFERROR(SUMIF('Job Sheets'!E$2:E$11,D5,'Job Sheets'!Q$2:Q$11),0)</f>
        <v/>
      </c>
    </row>
    <row r="6">
      <c r="A6" s="20" t="inlineStr">
        <is>
          <t>Jobs Paid</t>
        </is>
      </c>
      <c r="B6" s="21">
        <f>COUNTIF('Job Sheets'!S2:S11,"Paid")</f>
        <v/>
      </c>
      <c r="D6" s="3" t="inlineStr">
        <is>
          <t>Perth</t>
        </is>
      </c>
      <c r="E6" s="5">
        <f>IFERROR(SUMIF('Job Sheets'!E$2:E$11,D6,'Job Sheets'!Q$2:Q$11),0)</f>
        <v/>
      </c>
    </row>
    <row r="7">
      <c r="A7" s="18" t="inlineStr">
        <is>
          <t>Total Labour Cost</t>
        </is>
      </c>
      <c r="B7" s="22">
        <f>SUM('Job Sheets'!L2:L11)</f>
        <v/>
      </c>
      <c r="D7" s="9" t="inlineStr">
        <is>
          <t>Adelaide</t>
        </is>
      </c>
      <c r="E7" s="11">
        <f>IFERROR(SUMIF('Job Sheets'!E$2:E$11,D7,'Job Sheets'!Q$2:Q$11),0)</f>
        <v/>
      </c>
    </row>
    <row r="8">
      <c r="A8" s="20" t="inlineStr">
        <is>
          <t>Total Materials Cost</t>
        </is>
      </c>
      <c r="B8" s="23">
        <f>SUM('Job Sheets'!M2:M11)</f>
        <v/>
      </c>
      <c r="D8" s="3" t="inlineStr">
        <is>
          <t>Gold Coast</t>
        </is>
      </c>
      <c r="E8" s="5">
        <f>IFERROR(SUMIF('Job Sheets'!E$2:E$11,D8,'Job Sheets'!Q$2:Q$11),0)</f>
        <v/>
      </c>
    </row>
    <row r="9">
      <c r="A9" s="18" t="inlineStr">
        <is>
          <t>Total GST Collected</t>
        </is>
      </c>
      <c r="B9" s="22">
        <f>SUM('Job Sheets'!P2:P11)</f>
        <v/>
      </c>
      <c r="D9" s="9" t="inlineStr">
        <is>
          <t>Canberra</t>
        </is>
      </c>
      <c r="E9" s="11">
        <f>IFERROR(SUMIF('Job Sheets'!E$2:E$11,D9,'Job Sheets'!Q$2:Q$11),0)</f>
        <v/>
      </c>
    </row>
    <row r="10">
      <c r="A10" s="20" t="inlineStr">
        <is>
          <t>Total Revenue Inc GST</t>
        </is>
      </c>
      <c r="B10" s="23">
        <f>SUM('Job Sheets'!Q2:Q11)</f>
        <v/>
      </c>
      <c r="D10" s="3" t="inlineStr">
        <is>
          <t>Hobart</t>
        </is>
      </c>
      <c r="E10" s="5">
        <f>IFERROR(SUMIF('Job Sheets'!E$2:E$11,D10,'Job Sheets'!Q$2:Q$11),0)</f>
        <v/>
      </c>
    </row>
    <row r="11">
      <c r="A11" s="18" t="inlineStr">
        <is>
          <t>Average Job Value</t>
        </is>
      </c>
      <c r="B11" s="22">
        <f>IFERROR(AVERAGE('Job Sheets'!Q2:Q11),0)</f>
        <v/>
      </c>
      <c r="D11" s="9" t="inlineStr">
        <is>
          <t>Newcastle</t>
        </is>
      </c>
      <c r="E11" s="11">
        <f>IFERROR(SUMIF('Job Sheets'!E$2:E$11,D11,'Job Sheets'!Q$2:Q$11),0)</f>
        <v/>
      </c>
    </row>
    <row r="12">
      <c r="A12" s="20" t="inlineStr">
        <is>
          <t>Unpaid Invoice Value</t>
        </is>
      </c>
      <c r="B12" s="23">
        <f>SUMIF('Job Sheets'!T2:T11,"No",'Job Sheets'!Q2:Q11)</f>
        <v/>
      </c>
      <c r="D12" s="3" t="inlineStr">
        <is>
          <t>Wollongong</t>
        </is>
      </c>
      <c r="E12" s="5">
        <f>IFERROR(SUMIF('Job Sheets'!E$2:E$11,D12,'Job Sheets'!Q$2:Q$11),0)</f>
        <v/>
      </c>
    </row>
    <row r="13">
      <c r="A13" s="18" t="inlineStr">
        <is>
          <t>Completion Rate %</t>
        </is>
      </c>
      <c r="B13" s="24">
        <f>IFERROR(COUNTIF('Job Sheets'!S2:S11,"Completed")/COUNTA('Job Sheets'!S2:S11),0)</f>
        <v/>
      </c>
    </row>
    <row r="14">
      <c r="A14" s="20" t="inlineStr">
        <is>
          <t>Payment Rate %</t>
        </is>
      </c>
      <c r="B14" s="25">
        <f>IFERROR(COUNTIF('Job Sheets'!T2:T11,"Yes")/COUNTA('Job Sheets'!S2:S11),0)</f>
        <v/>
      </c>
      <c r="D14" s="26" t="inlineStr">
        <is>
          <t>Status Distribution</t>
        </is>
      </c>
      <c r="E14" s="26" t="inlineStr">
        <is>
          <t>Count</t>
        </is>
      </c>
    </row>
    <row r="15">
      <c r="D15" s="9" t="inlineStr">
        <is>
          <t>New</t>
        </is>
      </c>
      <c r="E15" s="10">
        <f>COUNTIF('Job Sheets'!S2:S11,"New")</f>
        <v/>
      </c>
    </row>
    <row r="16">
      <c r="D16" s="3" t="inlineStr">
        <is>
          <t>Scheduled</t>
        </is>
      </c>
      <c r="E16" s="4">
        <f>COUNTIF('Job Sheets'!S2:S11,"Scheduled")</f>
        <v/>
      </c>
    </row>
    <row r="17">
      <c r="D17" s="9" t="inlineStr">
        <is>
          <t>In Progress</t>
        </is>
      </c>
      <c r="E17" s="10">
        <f>COUNTIF('Job Sheets'!S2:S11,"In Progress")</f>
        <v/>
      </c>
    </row>
    <row r="18">
      <c r="D18" s="3" t="inlineStr">
        <is>
          <t>Completed</t>
        </is>
      </c>
      <c r="E18" s="4">
        <f>COUNTIF('Job Sheets'!S2:S11,"Completed")</f>
        <v/>
      </c>
    </row>
    <row r="19">
      <c r="D19" s="9" t="inlineStr">
        <is>
          <t>Invoiced</t>
        </is>
      </c>
      <c r="E19" s="10">
        <f>COUNTIF('Job Sheets'!S2:S11,"Invoiced")</f>
        <v/>
      </c>
    </row>
    <row r="20">
      <c r="D20" s="3" t="inlineStr">
        <is>
          <t>Paid</t>
        </is>
      </c>
      <c r="E20" s="4">
        <f>COUNTIF('Job Sheets'!S2:S11,"Paid")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4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5" customWidth="1" min="5" max="5"/>
    <col width="22" customWidth="1" min="6" max="6"/>
    <col width="18" customWidth="1" min="7" max="7"/>
    <col width="18" customWidth="1" min="8" max="8"/>
    <col width="16" customWidth="1" min="9" max="9"/>
    <col width="16" customWidth="1" min="10" max="10"/>
    <col width="18" customWidth="1" min="11" max="11"/>
  </cols>
  <sheetData>
    <row r="1" ht="26" customHeight="1">
      <c r="A1" s="27" t="inlineStr">
        <is>
          <t>Electrician Job Sheet — Lists, Rates &amp; Instructions</t>
        </is>
      </c>
      <c r="B1" s="15" t="n"/>
      <c r="C1" s="15" t="n"/>
      <c r="D1" s="15" t="n"/>
      <c r="E1" s="15" t="n"/>
      <c r="F1" s="15" t="n"/>
      <c r="G1" s="15" t="n"/>
      <c r="H1" s="15" t="n"/>
      <c r="I1" s="15" t="n"/>
      <c r="J1" s="15" t="n"/>
      <c r="K1" s="16" t="n"/>
    </row>
    <row r="2">
      <c r="A2" s="17" t="inlineStr">
        <is>
          <t>Job Types</t>
        </is>
      </c>
      <c r="B2" s="17" t="inlineStr">
        <is>
          <t>Service Types</t>
        </is>
      </c>
      <c r="C2" s="17" t="inlineStr">
        <is>
          <t>Status List</t>
        </is>
      </c>
      <c r="D2" s="17" t="inlineStr">
        <is>
          <t>Electricians</t>
        </is>
      </c>
      <c r="F2" s="17" t="inlineStr">
        <is>
          <t>Electrician Name</t>
        </is>
      </c>
      <c r="G2" s="17" t="inlineStr">
        <is>
          <t>Role</t>
        </is>
      </c>
      <c r="H2" s="17" t="inlineStr">
        <is>
          <t>Std Rate ($/hr)</t>
        </is>
      </c>
      <c r="I2" s="17" t="inlineStr">
        <is>
          <t>After-Hrs ($/hr)</t>
        </is>
      </c>
      <c r="J2" s="17" t="inlineStr">
        <is>
          <t>ABN</t>
        </is>
      </c>
      <c r="K2" s="17" t="inlineStr">
        <is>
          <t>Base Suburb</t>
        </is>
      </c>
    </row>
    <row r="3">
      <c r="A3" s="9" t="inlineStr">
        <is>
          <t>Installation</t>
        </is>
      </c>
      <c r="B3" s="9" t="inlineStr">
        <is>
          <t>Residential</t>
        </is>
      </c>
      <c r="C3" s="9" t="inlineStr">
        <is>
          <t>New</t>
        </is>
      </c>
      <c r="D3" s="9" t="inlineStr">
        <is>
          <t>Brett Sullivan</t>
        </is>
      </c>
      <c r="F3" s="9" t="inlineStr">
        <is>
          <t>Brett Sullivan</t>
        </is>
      </c>
      <c r="G3" s="9" t="inlineStr">
        <is>
          <t>Senior Electrician</t>
        </is>
      </c>
      <c r="H3" s="11" t="n">
        <v>125</v>
      </c>
      <c r="I3" s="11" t="n">
        <v>185</v>
      </c>
      <c r="J3" s="9" t="inlineStr">
        <is>
          <t>51 234 567 890</t>
        </is>
      </c>
      <c r="K3" s="9" t="inlineStr">
        <is>
          <t>Bondi, Sydney</t>
        </is>
      </c>
    </row>
    <row r="4">
      <c r="A4" s="3" t="inlineStr">
        <is>
          <t>Repair</t>
        </is>
      </c>
      <c r="B4" s="3" t="inlineStr">
        <is>
          <t>Commercial</t>
        </is>
      </c>
      <c r="C4" s="3" t="inlineStr">
        <is>
          <t>Scheduled</t>
        </is>
      </c>
      <c r="D4" s="3" t="inlineStr">
        <is>
          <t>Karen Nguyen</t>
        </is>
      </c>
      <c r="F4" s="3" t="inlineStr">
        <is>
          <t>Karen Nguyen</t>
        </is>
      </c>
      <c r="G4" s="3" t="inlineStr">
        <is>
          <t>Electrician</t>
        </is>
      </c>
      <c r="H4" s="5" t="n">
        <v>110</v>
      </c>
      <c r="I4" s="5" t="n">
        <v>165</v>
      </c>
      <c r="J4" s="3" t="inlineStr">
        <is>
          <t>73 456 789 012</t>
        </is>
      </c>
      <c r="K4" s="3" t="inlineStr">
        <is>
          <t>Richmond, Melbourne</t>
        </is>
      </c>
    </row>
    <row r="5">
      <c r="A5" s="9" t="inlineStr">
        <is>
          <t>Fault Finding</t>
        </is>
      </c>
      <c r="B5" s="9" t="inlineStr">
        <is>
          <t>Industrial</t>
        </is>
      </c>
      <c r="C5" s="9" t="inlineStr">
        <is>
          <t>In Progress</t>
        </is>
      </c>
      <c r="D5" s="9" t="inlineStr">
        <is>
          <t>Tom Walters</t>
        </is>
      </c>
      <c r="F5" s="9" t="inlineStr">
        <is>
          <t>Tom Walters</t>
        </is>
      </c>
      <c r="G5" s="9" t="inlineStr">
        <is>
          <t>Electrician</t>
        </is>
      </c>
      <c r="H5" s="11" t="n">
        <v>115</v>
      </c>
      <c r="I5" s="11" t="n">
        <v>172</v>
      </c>
      <c r="J5" s="9" t="inlineStr">
        <is>
          <t>62 345 678 901</t>
        </is>
      </c>
      <c r="K5" s="9" t="inlineStr">
        <is>
          <t>Fortitude Valley, Brisbane</t>
        </is>
      </c>
    </row>
    <row r="6">
      <c r="A6" s="3" t="inlineStr">
        <is>
          <t>Maintenance</t>
        </is>
      </c>
      <c r="B6" s="3" t="inlineStr">
        <is>
          <t>Emergency Call-Out</t>
        </is>
      </c>
      <c r="C6" s="3" t="inlineStr">
        <is>
          <t>Completed</t>
        </is>
      </c>
      <c r="D6" s="3" t="inlineStr">
        <is>
          <t>Chris Papadopoulos</t>
        </is>
      </c>
      <c r="F6" s="3" t="inlineStr">
        <is>
          <t>Chris Papadopoulos</t>
        </is>
      </c>
      <c r="G6" s="3" t="inlineStr">
        <is>
          <t>Apprentice (3rd Yr)</t>
        </is>
      </c>
      <c r="H6" s="5" t="n">
        <v>65</v>
      </c>
      <c r="I6" s="5" t="n">
        <v>97</v>
      </c>
      <c r="J6" s="3" t="inlineStr">
        <is>
          <t>84 567 890 123</t>
        </is>
      </c>
      <c r="K6" s="3" t="inlineStr">
        <is>
          <t>Subiaco, Perth</t>
        </is>
      </c>
    </row>
    <row r="7">
      <c r="A7" s="9" t="inlineStr">
        <is>
          <t>Safety Check</t>
        </is>
      </c>
      <c r="C7" s="9" t="inlineStr">
        <is>
          <t>Invoiced</t>
        </is>
      </c>
      <c r="D7" s="9" t="inlineStr">
        <is>
          <t>Emily Dowd</t>
        </is>
      </c>
      <c r="F7" s="9" t="inlineStr">
        <is>
          <t>Emily Dowd</t>
        </is>
      </c>
      <c r="G7" s="9" t="inlineStr">
        <is>
          <t>Electrician</t>
        </is>
      </c>
      <c r="H7" s="11" t="n">
        <v>118</v>
      </c>
      <c r="I7" s="11" t="n">
        <v>177</v>
      </c>
      <c r="J7" s="9" t="inlineStr">
        <is>
          <t>95 678 901 234</t>
        </is>
      </c>
      <c r="K7" s="9" t="inlineStr">
        <is>
          <t>Norwood, Adelaide</t>
        </is>
      </c>
    </row>
    <row r="8">
      <c r="C8" s="3" t="inlineStr">
        <is>
          <t>Paid</t>
        </is>
      </c>
    </row>
    <row r="9"/>
    <row r="10">
      <c r="F10" s="26" t="inlineStr">
        <is>
          <t>GST Rate</t>
        </is>
      </c>
      <c r="G10" s="29" t="n">
        <v>0.1</v>
      </c>
    </row>
    <row r="11">
      <c r="F11" s="30" t="inlineStr">
        <is>
          <t>Call-Out Fee (Standard)</t>
        </is>
      </c>
      <c r="G11" s="31" t="n">
        <v>95</v>
      </c>
    </row>
    <row r="12">
      <c r="F12" s="32" t="inlineStr">
        <is>
          <t>Call-Out Fee (Emergency)</t>
        </is>
      </c>
      <c r="G12" s="31" t="n">
        <v>150</v>
      </c>
    </row>
    <row r="13"/>
    <row r="14" ht="22" customHeight="1">
      <c r="A14" s="33" t="inlineStr">
        <is>
          <t>How to Use This Workbook</t>
        </is>
      </c>
      <c r="B14" s="15" t="n"/>
      <c r="C14" s="15" t="n"/>
      <c r="D14" s="15" t="n"/>
      <c r="E14" s="15" t="n"/>
      <c r="F14" s="15" t="n"/>
      <c r="G14" s="15" t="n"/>
      <c r="H14" s="15" t="n"/>
      <c r="I14" s="15" t="n"/>
      <c r="J14" s="15" t="n"/>
      <c r="K14" s="16" t="n"/>
    </row>
    <row r="15" ht="18" customHeight="1">
      <c r="A15" s="34" t="inlineStr">
        <is>
          <t>Job Sheets Tab:</t>
        </is>
      </c>
      <c r="B15" s="35" t="inlineStr">
        <is>
          <t>Enter each new job as a row. Yellow cells are input fields. Formulas auto-calculate Labour Cost, Subtotal, GST and Total.</t>
        </is>
      </c>
      <c r="C15" s="15" t="n"/>
      <c r="D15" s="15" t="n"/>
      <c r="E15" s="15" t="n"/>
      <c r="F15" s="15" t="n"/>
      <c r="G15" s="15" t="n"/>
      <c r="H15" s="15" t="n"/>
      <c r="I15" s="15" t="n"/>
      <c r="J15" s="15" t="n"/>
      <c r="K15" s="16" t="n"/>
    </row>
    <row r="16" ht="18" customHeight="1">
      <c r="A16" s="36" t="inlineStr">
        <is>
          <t>Job Date / Payment Date:</t>
        </is>
      </c>
      <c r="B16" s="37" t="inlineStr">
        <is>
          <t>Enter dates in DD/MM/YYYY format. The 'Paid?' column auto-fills Yes/No based on whether a Payment Date is present.</t>
        </is>
      </c>
      <c r="C16" s="15" t="n"/>
      <c r="D16" s="15" t="n"/>
      <c r="E16" s="15" t="n"/>
      <c r="F16" s="15" t="n"/>
      <c r="G16" s="15" t="n"/>
      <c r="H16" s="15" t="n"/>
      <c r="I16" s="15" t="n"/>
      <c r="J16" s="15" t="n"/>
      <c r="K16" s="16" t="n"/>
    </row>
    <row r="17" ht="18" customHeight="1">
      <c r="A17" s="34" t="inlineStr">
        <is>
          <t>Status Column:</t>
        </is>
      </c>
      <c r="B17" s="35" t="inlineStr">
        <is>
          <t>Use the dropdown to update job status: New → Scheduled → In Progress → Completed → Invoiced → Paid.</t>
        </is>
      </c>
      <c r="C17" s="15" t="n"/>
      <c r="D17" s="15" t="n"/>
      <c r="E17" s="15" t="n"/>
      <c r="F17" s="15" t="n"/>
      <c r="G17" s="15" t="n"/>
      <c r="H17" s="15" t="n"/>
      <c r="I17" s="15" t="n"/>
      <c r="J17" s="15" t="n"/>
      <c r="K17" s="16" t="n"/>
    </row>
    <row r="18" ht="18" customHeight="1">
      <c r="A18" s="36" t="inlineStr">
        <is>
          <t>Margin %:</t>
        </is>
      </c>
      <c r="B18" s="37" t="inlineStr">
        <is>
          <t>Auto-calculated as (Total Inc GST – Labour – Materials) / Total Inc GST. Low margins highlight in red.</t>
        </is>
      </c>
      <c r="C18" s="15" t="n"/>
      <c r="D18" s="15" t="n"/>
      <c r="E18" s="15" t="n"/>
      <c r="F18" s="15" t="n"/>
      <c r="G18" s="15" t="n"/>
      <c r="H18" s="15" t="n"/>
      <c r="I18" s="15" t="n"/>
      <c r="J18" s="15" t="n"/>
      <c r="K18" s="16" t="n"/>
    </row>
    <row r="19" ht="18" customHeight="1">
      <c r="A19" s="34" t="inlineStr">
        <is>
          <t>Summary Dashboard:</t>
        </is>
      </c>
      <c r="B19" s="35" t="inlineStr">
        <is>
          <t>All KPIs and charts update automatically. Charts show revenue by city and job status distribution.</t>
        </is>
      </c>
      <c r="C19" s="15" t="n"/>
      <c r="D19" s="15" t="n"/>
      <c r="E19" s="15" t="n"/>
      <c r="F19" s="15" t="n"/>
      <c r="G19" s="15" t="n"/>
      <c r="H19" s="15" t="n"/>
      <c r="I19" s="15" t="n"/>
      <c r="J19" s="15" t="n"/>
      <c r="K19" s="16" t="n"/>
    </row>
    <row r="20" ht="18" customHeight="1">
      <c r="A20" s="36" t="inlineStr">
        <is>
          <t>GST:</t>
        </is>
      </c>
      <c r="B20" s="37" t="inlineStr">
        <is>
          <t>Australian GST of 10% is applied to the Subtotal. Ensure all prices entered are exclusive of GST.</t>
        </is>
      </c>
      <c r="C20" s="15" t="n"/>
      <c r="D20" s="15" t="n"/>
      <c r="E20" s="15" t="n"/>
      <c r="F20" s="15" t="n"/>
      <c r="G20" s="15" t="n"/>
      <c r="H20" s="15" t="n"/>
      <c r="I20" s="15" t="n"/>
      <c r="J20" s="15" t="n"/>
      <c r="K20" s="16" t="n"/>
    </row>
    <row r="21" ht="18" customHeight="1">
      <c r="A21" s="34" t="inlineStr">
        <is>
          <t>Hourly Rates:</t>
        </is>
      </c>
      <c r="B21" s="35" t="inlineStr">
        <is>
          <t>See the Rates table above for standard and after-hours rates per electrician.</t>
        </is>
      </c>
      <c r="C21" s="15" t="n"/>
      <c r="D21" s="15" t="n"/>
      <c r="E21" s="15" t="n"/>
      <c r="F21" s="15" t="n"/>
      <c r="G21" s="15" t="n"/>
      <c r="H21" s="15" t="n"/>
      <c r="I21" s="15" t="n"/>
      <c r="J21" s="15" t="n"/>
      <c r="K21" s="16" t="n"/>
    </row>
    <row r="22" ht="18" customHeight="1">
      <c r="A22" s="36" t="inlineStr">
        <is>
          <t>ABN:</t>
        </is>
      </c>
      <c r="B22" s="37" t="inlineStr">
        <is>
          <t>All electricians must display their ABN on invoices. Refer to the Electrician rate table for ABN reference.</t>
        </is>
      </c>
      <c r="C22" s="15" t="n"/>
      <c r="D22" s="15" t="n"/>
      <c r="E22" s="15" t="n"/>
      <c r="F22" s="15" t="n"/>
      <c r="G22" s="15" t="n"/>
      <c r="H22" s="15" t="n"/>
      <c r="I22" s="15" t="n"/>
      <c r="J22" s="15" t="n"/>
      <c r="K22" s="16" t="n"/>
    </row>
    <row r="23" ht="18" customHeight="1">
      <c r="A23" s="34" t="inlineStr">
        <is>
          <t>Adding New Jobs:</t>
        </is>
      </c>
      <c r="B23" s="35" t="inlineStr">
        <is>
          <t>Insert a new row below the last entry. Copy formulas from the row above for Labour Cost, Subtotal, GST, Total, Paid? and Margin %.</t>
        </is>
      </c>
      <c r="C23" s="15" t="n"/>
      <c r="D23" s="15" t="n"/>
      <c r="E23" s="15" t="n"/>
      <c r="F23" s="15" t="n"/>
      <c r="G23" s="15" t="n"/>
      <c r="H23" s="15" t="n"/>
      <c r="I23" s="15" t="n"/>
      <c r="J23" s="15" t="n"/>
      <c r="K23" s="16" t="n"/>
    </row>
    <row r="24" ht="18" customHeight="1">
      <c r="A24" s="36" t="inlineStr">
        <is>
          <t>BAS / Tax:</t>
        </is>
      </c>
      <c r="B24" s="37" t="inlineStr">
        <is>
          <t>Use the Total GST Collected figure on the Summary Dashboard for your BAS lodgement with the ATO.</t>
        </is>
      </c>
      <c r="C24" s="15" t="n"/>
      <c r="D24" s="15" t="n"/>
      <c r="E24" s="15" t="n"/>
      <c r="F24" s="15" t="n"/>
      <c r="G24" s="15" t="n"/>
      <c r="H24" s="15" t="n"/>
      <c r="I24" s="15" t="n"/>
      <c r="J24" s="15" t="n"/>
      <c r="K24" s="16" t="n"/>
    </row>
  </sheetData>
  <mergeCells count="12">
    <mergeCell ref="A1:K1"/>
    <mergeCell ref="A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2026-06-18T12:33:09Z</dcterms:created>
  <dcterms:modified xmlns:dcterms="http://purl.org/dc/terms/" xmlns:xsi="http://www.w3.org/2001/XMLSchema-instance" xsi:type="dcterms:W3CDTF">2026-06-18T12:33:09Z</dcterms:modified>
</cp:coreProperties>
</file>