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ch 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Lists &amp; Instructions" sheetId="3" state="visible" r:id="rId3"/>
  </sheets>
  <definedNames>
    <definedName name="_xlnm._FilterDatabase" localSheetId="0" hidden="1">'Catch Log'!$A$1:$P$101</definedName>
    <definedName name="_xlnm.Print_Area" localSheetId="0">'Catch Log'!$A$1:$P$12</definedName>
    <definedName name="_xlnm.Print_Area" localSheetId="1">'Summary'!$A$1:$W$38</definedName>
    <definedName name="_xlnm._FilterDatabase" localSheetId="2" hidden="1">'Lists &amp; Instructions'!$A$1:$D$9</definedName>
    <definedName name="_xlnm.Print_Area" localSheetId="2">'Lists &amp; Instructions'!$A$1:$J$19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"/>
    <numFmt numFmtId="166" formatCode="$#,##0.00"/>
    <numFmt numFmtId="167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FFFFFF"/>
      <sz val="12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006A4E"/>
      </patternFill>
    </fill>
    <fill>
      <patternFill patternType="solid">
        <fgColor rgb="0022C55E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center" vertical="center"/>
    </xf>
    <xf numFmtId="2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center"/>
    </xf>
    <xf numFmtId="1" fontId="4" fillId="8" borderId="1" applyAlignment="1" pivotButton="0" quotePrefix="0" xfId="0">
      <alignment horizontal="center" vertical="center"/>
    </xf>
    <xf numFmtId="2" fontId="4" fillId="8" borderId="1" applyAlignment="1" pivotButton="0" quotePrefix="0" xfId="0">
      <alignment horizontal="center" vertical="center"/>
    </xf>
    <xf numFmtId="166" fontId="4" fillId="8" borderId="1" applyAlignment="1" pivotButton="0" quotePrefix="0" xfId="0">
      <alignment horizontal="center" vertical="center"/>
    </xf>
    <xf numFmtId="167" fontId="4" fillId="8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/>
    </xf>
    <xf numFmtId="2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center" vertical="center"/>
    </xf>
    <xf numFmtId="0" fontId="1" fillId="9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6" fontId="4" fillId="8" borderId="1" applyAlignment="1" pivotButton="0" quotePrefix="0" xfId="0">
      <alignment horizontal="center" vertical="center"/>
    </xf>
    <xf numFmtId="167" fontId="4" fillId="8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 shrinkToFit="1"/>
    </xf>
    <xf numFmtId="3" fontId="2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left" vertical="center" wrapText="1"/>
    </xf>
    <xf numFmtId="1" fontId="4" fillId="8" borderId="1" applyAlignment="1" pivotButton="0" quotePrefix="0" xfId="0">
      <alignment horizontal="center" vertical="center" wrapText="1"/>
    </xf>
    <xf numFmtId="2" fontId="4" fillId="8" borderId="1" applyAlignment="1" pivotButton="0" quotePrefix="0" xfId="0">
      <alignment horizontal="center" vertical="center" wrapText="1"/>
    </xf>
    <xf numFmtId="166" fontId="4" fillId="8" borderId="1" applyAlignment="1" pivotButton="0" quotePrefix="0" xfId="0">
      <alignment horizontal="center" vertical="center" wrapText="1"/>
    </xf>
    <xf numFmtId="10" fontId="4" fillId="8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2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2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1" fillId="9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color rgb="006B7280"/>
        <sz val="10"/>
      </font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Catch by Species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'Summary'!B9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'Summary'!$A$10:$A$17</f>
            </numRef>
          </cat>
          <val>
            <numRef>
              <f>'Summary'!$B$10:$B$17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Species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Fish Recorded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Kept vs Released</a:t>
            </a:r>
          </a:p>
        </rich>
      </tx>
    </title>
    <plotArea>
      <doughnutChart>
        <varyColors val="1"/>
        <ser>
          <idx val="0"/>
          <order val="0"/>
          <tx>
            <strRef>
              <f>'Summary'!I9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'Summary'!$H$10:$H$11</f>
            </numRef>
          </cat>
          <val>
            <numRef>
              <f>'Summary'!$I$10:$I$11</f>
            </numRef>
          </val>
        </ser>
        <firstSliceAng val="0"/>
        <holeSize val="10"/>
      </doughnut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Retained Weight by Location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'Summary'!L9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'Summary'!$K$10:$K$18</f>
            </numRef>
          </cat>
          <val>
            <numRef>
              <f>'Summary'!$L$10:$L$18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Weight (kg)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Fishing Location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19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14</col>
      <colOff>0</colOff>
      <row>19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  <col width="29" customWidth="1" min="4" max="4"/>
    <col width="16" customWidth="1" min="5" max="5"/>
    <col width="18" customWidth="1" min="6" max="6"/>
    <col width="25" customWidth="1" min="7" max="7"/>
    <col width="16" customWidth="1" min="8" max="8"/>
    <col width="15" customWidth="1" min="9" max="9"/>
    <col width="14" customWidth="1" min="10" max="10"/>
    <col width="15" customWidth="1" min="11" max="11"/>
    <col width="12" customWidth="1" min="12" max="12"/>
    <col width="19" customWidth="1" min="13" max="13"/>
    <col width="21" customWidth="1" min="14" max="14"/>
    <col width="16" customWidth="1" min="15" max="15"/>
    <col width="34" customWidth="1" min="16" max="16"/>
  </cols>
  <sheetData>
    <row r="1" ht="32" customHeight="1">
      <c r="A1" s="42" t="inlineStr">
        <is>
          <t>Catch ID</t>
        </is>
      </c>
      <c r="B1" s="42" t="inlineStr">
        <is>
          <t>Date</t>
        </is>
      </c>
      <c r="C1" s="42" t="inlineStr">
        <is>
          <t>Angler</t>
        </is>
      </c>
      <c r="D1" s="42" t="inlineStr">
        <is>
          <t>Location</t>
        </is>
      </c>
      <c r="E1" s="42" t="inlineStr">
        <is>
          <t>State/Territory</t>
        </is>
      </c>
      <c r="F1" s="42" t="inlineStr">
        <is>
          <t>Fishing Method</t>
        </is>
      </c>
      <c r="G1" s="42" t="inlineStr">
        <is>
          <t>Species</t>
        </is>
      </c>
      <c r="H1" s="42" t="inlineStr">
        <is>
          <t>Kept/Released</t>
        </is>
      </c>
      <c r="I1" s="42" t="inlineStr">
        <is>
          <t>Number Caught</t>
        </is>
      </c>
      <c r="J1" s="42" t="inlineStr">
        <is>
          <t>Weight (kg)</t>
        </is>
      </c>
      <c r="K1" s="42" t="inlineStr">
        <is>
          <t>Length (cm)</t>
        </is>
      </c>
      <c r="L1" s="42" t="inlineStr">
        <is>
          <t>Bag Limit</t>
        </is>
      </c>
      <c r="M1" s="42" t="inlineStr">
        <is>
          <t>Within Bag Limit?</t>
        </is>
      </c>
      <c r="N1" s="42" t="inlineStr">
        <is>
          <t>Estimated Value (AUD)</t>
        </is>
      </c>
      <c r="O1" s="42" t="inlineStr">
        <is>
          <t>GST Component</t>
        </is>
      </c>
      <c r="P1" s="42" t="inlineStr">
        <is>
          <t>Notes</t>
        </is>
      </c>
    </row>
    <row r="2" ht="30" customHeight="1">
      <c r="A2" s="2" t="inlineStr">
        <is>
          <t>C-2026-001</t>
        </is>
      </c>
      <c r="B2" s="31" t="n">
        <v>46027</v>
      </c>
      <c r="C2" s="4" t="inlineStr">
        <is>
          <t>Jack</t>
        </is>
      </c>
      <c r="D2" s="5" t="inlineStr">
        <is>
          <t>Hawkesbury River, Sydney</t>
        </is>
      </c>
      <c r="E2" s="2" t="inlineStr">
        <is>
          <t>NSW</t>
        </is>
      </c>
      <c r="F2" s="4" t="inlineStr">
        <is>
          <t>Land-based</t>
        </is>
      </c>
      <c r="G2" s="5" t="inlineStr">
        <is>
          <t>Bream</t>
        </is>
      </c>
      <c r="H2" s="2" t="inlineStr">
        <is>
          <t>Kept</t>
        </is>
      </c>
      <c r="I2" s="43" t="n">
        <v>3</v>
      </c>
      <c r="J2" s="7" t="n">
        <v>1.2</v>
      </c>
      <c r="K2" s="32" t="n">
        <v>34</v>
      </c>
      <c r="L2" s="9">
        <f>IF(G2="","",IFERROR(VLOOKUP(G2,'Lists &amp; Instructions'!$A$2:$D$9,4,FALSE),0))</f>
        <v/>
      </c>
      <c r="M2" s="10">
        <f>IF(I2="","",IF(I2&lt;=L2,"Yes","Review"))</f>
        <v/>
      </c>
      <c r="N2" s="33">
        <f>IF(OR(G2="",H2="",J2=""),"",IF(H2="Kept",J2*IFERROR(VLOOKUP(G2,'Lists &amp; Instructions'!$A$2:$D$9,3,FALSE),0),0))</f>
        <v/>
      </c>
      <c r="O2" s="33">
        <f>IF(N2="","",N2*10%)</f>
        <v/>
      </c>
      <c r="P2" s="5" t="inlineStr">
        <is>
          <t>Early morning river session.</t>
        </is>
      </c>
    </row>
    <row r="3" ht="30" customHeight="1">
      <c r="A3" s="2" t="inlineStr">
        <is>
          <t>C-2026-002</t>
        </is>
      </c>
      <c r="B3" s="31" t="n">
        <v>46075</v>
      </c>
      <c r="C3" s="4" t="inlineStr">
        <is>
          <t>Olivia</t>
        </is>
      </c>
      <c r="D3" s="5" t="inlineStr">
        <is>
          <t>Port Phillip Bay, Melbourne</t>
        </is>
      </c>
      <c r="E3" s="2" t="inlineStr">
        <is>
          <t>VIC</t>
        </is>
      </c>
      <c r="F3" s="4" t="inlineStr">
        <is>
          <t>Boat</t>
        </is>
      </c>
      <c r="G3" s="5" t="inlineStr">
        <is>
          <t>Flathead</t>
        </is>
      </c>
      <c r="H3" s="2" t="inlineStr">
        <is>
          <t>Released</t>
        </is>
      </c>
      <c r="I3" s="43" t="n">
        <v>1</v>
      </c>
      <c r="J3" s="7" t="n">
        <v>0.9</v>
      </c>
      <c r="K3" s="32" t="n">
        <v>48</v>
      </c>
      <c r="L3" s="12">
        <f>IF(G3="","",IFERROR(VLOOKUP(G3,'Lists &amp; Instructions'!$A$2:$D$9,4,FALSE),0))</f>
        <v/>
      </c>
      <c r="M3" s="13">
        <f>IF(I3="","",IF(I3&lt;=L3,"Yes","Review"))</f>
        <v/>
      </c>
      <c r="N3" s="34">
        <f>IF(OR(G3="",H3="",J3=""),"",IF(H3="Kept",J3*IFERROR(VLOOKUP(G3,'Lists &amp; Instructions'!$A$2:$D$9,3,FALSE),0),0))</f>
        <v/>
      </c>
      <c r="O3" s="34">
        <f>IF(N3="","",N3*10%)</f>
        <v/>
      </c>
      <c r="P3" s="5" t="inlineStr">
        <is>
          <t>Released in healthy condition.</t>
        </is>
      </c>
    </row>
    <row r="4" ht="30" customHeight="1">
      <c r="A4" s="2" t="inlineStr">
        <is>
          <t>C-2026-003</t>
        </is>
      </c>
      <c r="B4" s="31" t="n">
        <v>46095</v>
      </c>
      <c r="C4" s="4" t="inlineStr">
        <is>
          <t>Liam</t>
        </is>
      </c>
      <c r="D4" s="5" t="inlineStr">
        <is>
          <t>Moreton Bay, Brisbane</t>
        </is>
      </c>
      <c r="E4" s="2" t="inlineStr">
        <is>
          <t>QLD</t>
        </is>
      </c>
      <c r="F4" s="4" t="inlineStr">
        <is>
          <t>Boat</t>
        </is>
      </c>
      <c r="G4" s="5" t="inlineStr">
        <is>
          <t>Snapper</t>
        </is>
      </c>
      <c r="H4" s="2" t="inlineStr">
        <is>
          <t>Kept</t>
        </is>
      </c>
      <c r="I4" s="43" t="n">
        <v>6</v>
      </c>
      <c r="J4" s="7" t="n">
        <v>4.8</v>
      </c>
      <c r="K4" s="32" t="n">
        <v>62</v>
      </c>
      <c r="L4" s="9">
        <f>IF(G4="","",IFERROR(VLOOKUP(G4,'Lists &amp; Instructions'!$A$2:$D$9,4,FALSE),0))</f>
        <v/>
      </c>
      <c r="M4" s="10">
        <f>IF(I4="","",IF(I4&lt;=L4,"Yes","Review"))</f>
        <v/>
      </c>
      <c r="N4" s="33">
        <f>IF(OR(G4="",H4="",J4=""),"",IF(H4="Kept",J4*IFERROR(VLOOKUP(G4,'Lists &amp; Instructions'!$A$2:$D$9,3,FALSE),0),0))</f>
        <v/>
      </c>
      <c r="O4" s="33">
        <f>IF(N4="","",N4*10%)</f>
        <v/>
      </c>
      <c r="P4" s="5" t="inlineStr">
        <is>
          <t>Confirm local snapper limit before relying on this record.</t>
        </is>
      </c>
    </row>
    <row r="5" ht="30" customHeight="1">
      <c r="A5" s="2" t="inlineStr">
        <is>
          <t>C-2026-004</t>
        </is>
      </c>
      <c r="B5" s="31" t="n">
        <v>46138</v>
      </c>
      <c r="C5" s="4" t="inlineStr">
        <is>
          <t>Charlotte</t>
        </is>
      </c>
      <c r="D5" s="5" t="inlineStr">
        <is>
          <t>Swan River, Perth</t>
        </is>
      </c>
      <c r="E5" s="2" t="inlineStr">
        <is>
          <t>WA</t>
        </is>
      </c>
      <c r="F5" s="4" t="inlineStr">
        <is>
          <t>Kayak</t>
        </is>
      </c>
      <c r="G5" s="5" t="inlineStr">
        <is>
          <t>Australian salmon</t>
        </is>
      </c>
      <c r="H5" s="2" t="inlineStr">
        <is>
          <t>Kept</t>
        </is>
      </c>
      <c r="I5" s="43" t="n">
        <v>2</v>
      </c>
      <c r="J5" s="7" t="n">
        <v>2.1</v>
      </c>
      <c r="K5" s="32" t="n">
        <v>55</v>
      </c>
      <c r="L5" s="12">
        <f>IF(G5="","",IFERROR(VLOOKUP(G5,'Lists &amp; Instructions'!$A$2:$D$9,4,FALSE),0))</f>
        <v/>
      </c>
      <c r="M5" s="13">
        <f>IF(I5="","",IF(I5&lt;=L5,"Yes","Review"))</f>
        <v/>
      </c>
      <c r="N5" s="34">
        <f>IF(OR(G5="",H5="",J5=""),"",IF(H5="Kept",J5*IFERROR(VLOOKUP(G5,'Lists &amp; Instructions'!$A$2:$D$9,3,FALSE),0),0))</f>
        <v/>
      </c>
      <c r="O5" s="34">
        <f>IF(N5="","",N5*10%)</f>
        <v/>
      </c>
      <c r="P5" s="5" t="inlineStr">
        <is>
          <t>Caught near the river mouth.</t>
        </is>
      </c>
    </row>
    <row r="6" ht="30" customHeight="1">
      <c r="A6" s="2" t="inlineStr">
        <is>
          <t>C-2026-005</t>
        </is>
      </c>
      <c r="B6" s="31" t="n">
        <v>46160</v>
      </c>
      <c r="C6" s="4" t="inlineStr">
        <is>
          <t>Noah</t>
        </is>
      </c>
      <c r="D6" s="5" t="inlineStr">
        <is>
          <t>Gulf St Vincent, Adelaide</t>
        </is>
      </c>
      <c r="E6" s="2" t="inlineStr">
        <is>
          <t>SA</t>
        </is>
      </c>
      <c r="F6" s="4" t="inlineStr">
        <is>
          <t>Boat</t>
        </is>
      </c>
      <c r="G6" s="5" t="inlineStr">
        <is>
          <t>King George whiting</t>
        </is>
      </c>
      <c r="H6" s="2" t="inlineStr">
        <is>
          <t>Kept</t>
        </is>
      </c>
      <c r="I6" s="43" t="n">
        <v>4</v>
      </c>
      <c r="J6" s="7" t="n">
        <v>1.6</v>
      </c>
      <c r="K6" s="32" t="n">
        <v>37</v>
      </c>
      <c r="L6" s="9">
        <f>IF(G6="","",IFERROR(VLOOKUP(G6,'Lists &amp; Instructions'!$A$2:$D$9,4,FALSE),0))</f>
        <v/>
      </c>
      <c r="M6" s="10">
        <f>IF(I6="","",IF(I6&lt;=L6,"Yes","Review"))</f>
        <v/>
      </c>
      <c r="N6" s="33">
        <f>IF(OR(G6="",H6="",J6=""),"",IF(H6="Kept",J6*IFERROR(VLOOKUP(G6,'Lists &amp; Instructions'!$A$2:$D$9,3,FALSE),0),0))</f>
        <v/>
      </c>
      <c r="O6" s="33">
        <f>IF(N6="","",N6*10%)</f>
        <v/>
      </c>
      <c r="P6" s="5" t="inlineStr">
        <is>
          <t>Mixed reef and sand bottom.</t>
        </is>
      </c>
    </row>
    <row r="7" ht="30" customHeight="1">
      <c r="A7" s="2" t="inlineStr">
        <is>
          <t>C-2026-006</t>
        </is>
      </c>
      <c r="B7" s="31" t="n">
        <v>46182</v>
      </c>
      <c r="C7" s="4" t="inlineStr">
        <is>
          <t>Mia</t>
        </is>
      </c>
      <c r="D7" s="5" t="inlineStr">
        <is>
          <t>Broadwater, Gold Coast</t>
        </is>
      </c>
      <c r="E7" s="2" t="inlineStr">
        <is>
          <t>QLD</t>
        </is>
      </c>
      <c r="F7" s="4" t="inlineStr">
        <is>
          <t>Land-based</t>
        </is>
      </c>
      <c r="G7" s="5" t="inlineStr">
        <is>
          <t>Dusky flathead</t>
        </is>
      </c>
      <c r="H7" s="2" t="inlineStr">
        <is>
          <t>Released</t>
        </is>
      </c>
      <c r="I7" s="43" t="n">
        <v>1</v>
      </c>
      <c r="J7" s="7" t="n">
        <v>2.4</v>
      </c>
      <c r="K7" s="32" t="n">
        <v>68</v>
      </c>
      <c r="L7" s="12">
        <f>IF(G7="","",IFERROR(VLOOKUP(G7,'Lists &amp; Instructions'!$A$2:$D$9,4,FALSE),0))</f>
        <v/>
      </c>
      <c r="M7" s="13">
        <f>IF(I7="","",IF(I7&lt;=L7,"Yes","Review"))</f>
        <v/>
      </c>
      <c r="N7" s="34">
        <f>IF(OR(G7="",H7="",J7=""),"",IF(H7="Kept",J7*IFERROR(VLOOKUP(G7,'Lists &amp; Instructions'!$A$2:$D$9,3,FALSE),0),0))</f>
        <v/>
      </c>
      <c r="O7" s="34">
        <f>IF(N7="","",N7*10%)</f>
        <v/>
      </c>
      <c r="P7" s="5" t="inlineStr">
        <is>
          <t>Photographed and released.</t>
        </is>
      </c>
    </row>
    <row r="8" ht="30" customHeight="1">
      <c r="A8" s="2" t="inlineStr">
        <is>
          <t>C-2026-007</t>
        </is>
      </c>
      <c r="B8" s="31" t="n">
        <v>46224</v>
      </c>
      <c r="C8" s="4" t="inlineStr">
        <is>
          <t>Ethan</t>
        </is>
      </c>
      <c r="D8" s="5" t="inlineStr">
        <is>
          <t>Lake Macquarie, Newcastle</t>
        </is>
      </c>
      <c r="E8" s="2" t="inlineStr">
        <is>
          <t>NSW</t>
        </is>
      </c>
      <c r="F8" s="4" t="inlineStr">
        <is>
          <t>Boat</t>
        </is>
      </c>
      <c r="G8" s="5" t="inlineStr">
        <is>
          <t>Tailor</t>
        </is>
      </c>
      <c r="H8" s="2" t="inlineStr">
        <is>
          <t>Kept</t>
        </is>
      </c>
      <c r="I8" s="43" t="n">
        <v>3</v>
      </c>
      <c r="J8" s="7" t="n">
        <v>1.5</v>
      </c>
      <c r="K8" s="32" t="n">
        <v>44</v>
      </c>
      <c r="L8" s="9">
        <f>IF(G8="","",IFERROR(VLOOKUP(G8,'Lists &amp; Instructions'!$A$2:$D$9,4,FALSE),0))</f>
        <v/>
      </c>
      <c r="M8" s="10">
        <f>IF(I8="","",IF(I8&lt;=L8,"Yes","Review"))</f>
        <v/>
      </c>
      <c r="N8" s="33">
        <f>IF(OR(G8="",H8="",J8=""),"",IF(H8="Kept",J8*IFERROR(VLOOKUP(G8,'Lists &amp; Instructions'!$A$2:$D$9,3,FALSE),0),0))</f>
        <v/>
      </c>
      <c r="O8" s="33">
        <f>IF(N8="","",N8*10%)</f>
        <v/>
      </c>
      <c r="P8" s="5" t="inlineStr">
        <is>
          <t>Late afternoon surface lure session.</t>
        </is>
      </c>
    </row>
    <row r="9" ht="30" customHeight="1">
      <c r="A9" s="2" t="inlineStr">
        <is>
          <t>C-2026-008</t>
        </is>
      </c>
      <c r="B9" s="31" t="n">
        <v>46246</v>
      </c>
      <c r="C9" s="4" t="inlineStr">
        <is>
          <t>Ruby</t>
        </is>
      </c>
      <c r="D9" s="5" t="inlineStr">
        <is>
          <t>Murrumbidgee River, Canberra</t>
        </is>
      </c>
      <c r="E9" s="2" t="inlineStr">
        <is>
          <t>ACT</t>
        </is>
      </c>
      <c r="F9" s="4" t="inlineStr">
        <is>
          <t>Land-based</t>
        </is>
      </c>
      <c r="G9" s="5" t="inlineStr">
        <is>
          <t>Murray cod</t>
        </is>
      </c>
      <c r="H9" s="2" t="inlineStr">
        <is>
          <t>Released</t>
        </is>
      </c>
      <c r="I9" s="43" t="n">
        <v>1</v>
      </c>
      <c r="J9" s="7" t="n">
        <v>4.2</v>
      </c>
      <c r="K9" s="32" t="n">
        <v>82</v>
      </c>
      <c r="L9" s="12">
        <f>IF(G9="","",IFERROR(VLOOKUP(G9,'Lists &amp; Instructions'!$A$2:$D$9,4,FALSE),0))</f>
        <v/>
      </c>
      <c r="M9" s="13">
        <f>IF(I9="","",IF(I9&lt;=L9,"Yes","Review"))</f>
        <v/>
      </c>
      <c r="N9" s="34">
        <f>IF(OR(G9="",H9="",J9=""),"",IF(H9="Kept",J9*IFERROR(VLOOKUP(G9,'Lists &amp; Instructions'!$A$2:$D$9,3,FALSE),0),0))</f>
        <v/>
      </c>
      <c r="O9" s="34">
        <f>IF(N9="","",N9*10%)</f>
        <v/>
      </c>
      <c r="P9" s="5" t="inlineStr">
        <is>
          <t>Handled carefully and released.</t>
        </is>
      </c>
    </row>
    <row r="10" ht="30" customHeight="1">
      <c r="A10" s="2" t="inlineStr">
        <is>
          <t>C-2026-009</t>
        </is>
      </c>
      <c r="B10" s="31" t="n">
        <v>46283</v>
      </c>
      <c r="C10" s="4" t="inlineStr">
        <is>
          <t>Cooper</t>
        </is>
      </c>
      <c r="D10" s="5" t="inlineStr">
        <is>
          <t>Derwent River, Hobart</t>
        </is>
      </c>
      <c r="E10" s="2" t="inlineStr">
        <is>
          <t>TAS</t>
        </is>
      </c>
      <c r="F10" s="4" t="inlineStr">
        <is>
          <t>Boat</t>
        </is>
      </c>
      <c r="G10" s="5" t="inlineStr">
        <is>
          <t>Australian salmon</t>
        </is>
      </c>
      <c r="H10" s="2" t="inlineStr">
        <is>
          <t>Kept</t>
        </is>
      </c>
      <c r="I10" s="43" t="n">
        <v>2</v>
      </c>
      <c r="J10" s="7" t="n">
        <v>2.7</v>
      </c>
      <c r="K10" s="32" t="n">
        <v>59</v>
      </c>
      <c r="L10" s="9">
        <f>IF(G10="","",IFERROR(VLOOKUP(G10,'Lists &amp; Instructions'!$A$2:$D$9,4,FALSE),0))</f>
        <v/>
      </c>
      <c r="M10" s="10">
        <f>IF(I10="","",IF(I10&lt;=L10,"Yes","Review"))</f>
        <v/>
      </c>
      <c r="N10" s="33">
        <f>IF(OR(G10="",H10="",J10=""),"",IF(H10="Kept",J10*IFERROR(VLOOKUP(G10,'Lists &amp; Instructions'!$A$2:$D$9,3,FALSE),0),0))</f>
        <v/>
      </c>
      <c r="O10" s="33">
        <f>IF(N10="","",N10*10%)</f>
        <v/>
      </c>
      <c r="P10" s="5" t="inlineStr">
        <is>
          <t>Cool-water estuary session.</t>
        </is>
      </c>
    </row>
    <row r="11">
      <c r="A11" s="2" t="n"/>
      <c r="B11" s="31" t="n"/>
      <c r="C11" s="4" t="n"/>
      <c r="D11" s="5" t="n"/>
      <c r="E11" s="2" t="n"/>
      <c r="F11" s="4" t="n"/>
      <c r="G11" s="5" t="n"/>
      <c r="H11" s="2" t="n"/>
      <c r="I11" s="6" t="n"/>
      <c r="J11" s="7" t="n"/>
      <c r="K11" s="32" t="n"/>
      <c r="L11" s="12">
        <f>IF(G11="","",IFERROR(VLOOKUP(G11,'Lists &amp; Instructions'!$A$2:$D$9,4,FALSE),0))</f>
        <v/>
      </c>
      <c r="M11" s="13">
        <f>IF(I11="","",IF(I11&lt;=L11,"Yes","Review"))</f>
        <v/>
      </c>
      <c r="N11" s="34">
        <f>IF(OR(G11="",H11="",J11=""),"",IF(H11="Kept",J11*IFERROR(VLOOKUP(G11,'Lists &amp; Instructions'!$A$2:$D$9,3,FALSE),0),0))</f>
        <v/>
      </c>
      <c r="O11" s="34">
        <f>IF(N11="","",N11*10%)</f>
        <v/>
      </c>
      <c r="P11" s="5" t="n"/>
    </row>
    <row r="12">
      <c r="A12" s="2" t="n"/>
      <c r="B12" s="31" t="n"/>
      <c r="C12" s="4" t="n"/>
      <c r="D12" s="5" t="n"/>
      <c r="E12" s="2" t="n"/>
      <c r="F12" s="4" t="n"/>
      <c r="G12" s="5" t="n"/>
      <c r="H12" s="2" t="n"/>
      <c r="I12" s="6" t="n"/>
      <c r="J12" s="7" t="n"/>
      <c r="K12" s="32" t="n"/>
      <c r="L12" s="9">
        <f>IF(G12="","",IFERROR(VLOOKUP(G12,'Lists &amp; Instructions'!$A$2:$D$9,4,FALSE),0))</f>
        <v/>
      </c>
      <c r="M12" s="10">
        <f>IF(I12="","",IF(I12&lt;=L12,"Yes","Review"))</f>
        <v/>
      </c>
      <c r="N12" s="33">
        <f>IF(OR(G12="",H12="",J12=""),"",IF(H12="Kept",J12*IFERROR(VLOOKUP(G12,'Lists &amp; Instructions'!$A$2:$D$9,3,FALSE),0),0))</f>
        <v/>
      </c>
      <c r="O12" s="33">
        <f>IF(N12="","",N12*10%)</f>
        <v/>
      </c>
      <c r="P12" s="5" t="n"/>
    </row>
    <row r="13">
      <c r="A13" s="2" t="n"/>
      <c r="B13" s="31" t="n"/>
      <c r="C13" s="4" t="n"/>
      <c r="D13" s="5" t="n"/>
      <c r="E13" s="2" t="n"/>
      <c r="F13" s="4" t="n"/>
      <c r="G13" s="5" t="n"/>
      <c r="H13" s="2" t="n"/>
      <c r="I13" s="6" t="n"/>
      <c r="J13" s="7" t="n"/>
      <c r="K13" s="32" t="n"/>
      <c r="L13" s="12">
        <f>IF(G13="","",IFERROR(VLOOKUP(G13,'Lists &amp; Instructions'!$A$2:$D$9,4,FALSE),0))</f>
        <v/>
      </c>
      <c r="M13" s="13">
        <f>IF(I13="","",IF(I13&lt;=L13,"Yes","Review"))</f>
        <v/>
      </c>
      <c r="N13" s="34">
        <f>IF(OR(G13="",H13="",J13=""),"",IF(H13="Kept",J13*IFERROR(VLOOKUP(G13,'Lists &amp; Instructions'!$A$2:$D$9,3,FALSE),0),0))</f>
        <v/>
      </c>
      <c r="O13" s="34">
        <f>IF(N13="","",N13*10%)</f>
        <v/>
      </c>
      <c r="P13" s="5" t="n"/>
    </row>
    <row r="14">
      <c r="A14" s="2" t="n"/>
      <c r="B14" s="31" t="n"/>
      <c r="C14" s="4" t="n"/>
      <c r="D14" s="5" t="n"/>
      <c r="E14" s="2" t="n"/>
      <c r="F14" s="4" t="n"/>
      <c r="G14" s="5" t="n"/>
      <c r="H14" s="2" t="n"/>
      <c r="I14" s="6" t="n"/>
      <c r="J14" s="7" t="n"/>
      <c r="K14" s="32" t="n"/>
      <c r="L14" s="9">
        <f>IF(G14="","",IFERROR(VLOOKUP(G14,'Lists &amp; Instructions'!$A$2:$D$9,4,FALSE),0))</f>
        <v/>
      </c>
      <c r="M14" s="10">
        <f>IF(I14="","",IF(I14&lt;=L14,"Yes","Review"))</f>
        <v/>
      </c>
      <c r="N14" s="33">
        <f>IF(OR(G14="",H14="",J14=""),"",IF(H14="Kept",J14*IFERROR(VLOOKUP(G14,'Lists &amp; Instructions'!$A$2:$D$9,3,FALSE),0),0))</f>
        <v/>
      </c>
      <c r="O14" s="33">
        <f>IF(N14="","",N14*10%)</f>
        <v/>
      </c>
      <c r="P14" s="5" t="n"/>
    </row>
    <row r="15">
      <c r="A15" s="2" t="n"/>
      <c r="B15" s="31" t="n"/>
      <c r="C15" s="4" t="n"/>
      <c r="D15" s="5" t="n"/>
      <c r="E15" s="2" t="n"/>
      <c r="F15" s="4" t="n"/>
      <c r="G15" s="5" t="n"/>
      <c r="H15" s="2" t="n"/>
      <c r="I15" s="6" t="n"/>
      <c r="J15" s="7" t="n"/>
      <c r="K15" s="32" t="n"/>
      <c r="L15" s="12">
        <f>IF(G15="","",IFERROR(VLOOKUP(G15,'Lists &amp; Instructions'!$A$2:$D$9,4,FALSE),0))</f>
        <v/>
      </c>
      <c r="M15" s="13">
        <f>IF(I15="","",IF(I15&lt;=L15,"Yes","Review"))</f>
        <v/>
      </c>
      <c r="N15" s="34">
        <f>IF(OR(G15="",H15="",J15=""),"",IF(H15="Kept",J15*IFERROR(VLOOKUP(G15,'Lists &amp; Instructions'!$A$2:$D$9,3,FALSE),0),0))</f>
        <v/>
      </c>
      <c r="O15" s="34">
        <f>IF(N15="","",N15*10%)</f>
        <v/>
      </c>
      <c r="P15" s="5" t="n"/>
    </row>
    <row r="16">
      <c r="A16" s="2" t="n"/>
      <c r="B16" s="31" t="n"/>
      <c r="C16" s="4" t="n"/>
      <c r="D16" s="5" t="n"/>
      <c r="E16" s="2" t="n"/>
      <c r="F16" s="4" t="n"/>
      <c r="G16" s="5" t="n"/>
      <c r="H16" s="2" t="n"/>
      <c r="I16" s="6" t="n"/>
      <c r="J16" s="7" t="n"/>
      <c r="K16" s="32" t="n"/>
      <c r="L16" s="9">
        <f>IF(G16="","",IFERROR(VLOOKUP(G16,'Lists &amp; Instructions'!$A$2:$D$9,4,FALSE),0))</f>
        <v/>
      </c>
      <c r="M16" s="10">
        <f>IF(I16="","",IF(I16&lt;=L16,"Yes","Review"))</f>
        <v/>
      </c>
      <c r="N16" s="33">
        <f>IF(OR(G16="",H16="",J16=""),"",IF(H16="Kept",J16*IFERROR(VLOOKUP(G16,'Lists &amp; Instructions'!$A$2:$D$9,3,FALSE),0),0))</f>
        <v/>
      </c>
      <c r="O16" s="33">
        <f>IF(N16="","",N16*10%)</f>
        <v/>
      </c>
      <c r="P16" s="5" t="n"/>
    </row>
    <row r="17">
      <c r="A17" s="2" t="n"/>
      <c r="B17" s="31" t="n"/>
      <c r="C17" s="4" t="n"/>
      <c r="D17" s="5" t="n"/>
      <c r="E17" s="2" t="n"/>
      <c r="F17" s="4" t="n"/>
      <c r="G17" s="5" t="n"/>
      <c r="H17" s="2" t="n"/>
      <c r="I17" s="6" t="n"/>
      <c r="J17" s="7" t="n"/>
      <c r="K17" s="32" t="n"/>
      <c r="L17" s="12">
        <f>IF(G17="","",IFERROR(VLOOKUP(G17,'Lists &amp; Instructions'!$A$2:$D$9,4,FALSE),0))</f>
        <v/>
      </c>
      <c r="M17" s="13">
        <f>IF(I17="","",IF(I17&lt;=L17,"Yes","Review"))</f>
        <v/>
      </c>
      <c r="N17" s="34">
        <f>IF(OR(G17="",H17="",J17=""),"",IF(H17="Kept",J17*IFERROR(VLOOKUP(G17,'Lists &amp; Instructions'!$A$2:$D$9,3,FALSE),0),0))</f>
        <v/>
      </c>
      <c r="O17" s="34">
        <f>IF(N17="","",N17*10%)</f>
        <v/>
      </c>
      <c r="P17" s="5" t="n"/>
    </row>
    <row r="18">
      <c r="A18" s="2" t="n"/>
      <c r="B18" s="31" t="n"/>
      <c r="C18" s="4" t="n"/>
      <c r="D18" s="5" t="n"/>
      <c r="E18" s="2" t="n"/>
      <c r="F18" s="4" t="n"/>
      <c r="G18" s="5" t="n"/>
      <c r="H18" s="2" t="n"/>
      <c r="I18" s="6" t="n"/>
      <c r="J18" s="7" t="n"/>
      <c r="K18" s="32" t="n"/>
      <c r="L18" s="9">
        <f>IF(G18="","",IFERROR(VLOOKUP(G18,'Lists &amp; Instructions'!$A$2:$D$9,4,FALSE),0))</f>
        <v/>
      </c>
      <c r="M18" s="10">
        <f>IF(I18="","",IF(I18&lt;=L18,"Yes","Review"))</f>
        <v/>
      </c>
      <c r="N18" s="33">
        <f>IF(OR(G18="",H18="",J18=""),"",IF(H18="Kept",J18*IFERROR(VLOOKUP(G18,'Lists &amp; Instructions'!$A$2:$D$9,3,FALSE),0),0))</f>
        <v/>
      </c>
      <c r="O18" s="33">
        <f>IF(N18="","",N18*10%)</f>
        <v/>
      </c>
      <c r="P18" s="5" t="n"/>
    </row>
    <row r="19">
      <c r="A19" s="2" t="n"/>
      <c r="B19" s="31" t="n"/>
      <c r="C19" s="4" t="n"/>
      <c r="D19" s="5" t="n"/>
      <c r="E19" s="2" t="n"/>
      <c r="F19" s="4" t="n"/>
      <c r="G19" s="5" t="n"/>
      <c r="H19" s="2" t="n"/>
      <c r="I19" s="6" t="n"/>
      <c r="J19" s="7" t="n"/>
      <c r="K19" s="32" t="n"/>
      <c r="L19" s="12">
        <f>IF(G19="","",IFERROR(VLOOKUP(G19,'Lists &amp; Instructions'!$A$2:$D$9,4,FALSE),0))</f>
        <v/>
      </c>
      <c r="M19" s="13">
        <f>IF(I19="","",IF(I19&lt;=L19,"Yes","Review"))</f>
        <v/>
      </c>
      <c r="N19" s="34">
        <f>IF(OR(G19="",H19="",J19=""),"",IF(H19="Kept",J19*IFERROR(VLOOKUP(G19,'Lists &amp; Instructions'!$A$2:$D$9,3,FALSE),0),0))</f>
        <v/>
      </c>
      <c r="O19" s="34">
        <f>IF(N19="","",N19*10%)</f>
        <v/>
      </c>
      <c r="P19" s="5" t="n"/>
    </row>
    <row r="20">
      <c r="A20" s="2" t="n"/>
      <c r="B20" s="31" t="n"/>
      <c r="C20" s="4" t="n"/>
      <c r="D20" s="5" t="n"/>
      <c r="E20" s="2" t="n"/>
      <c r="F20" s="4" t="n"/>
      <c r="G20" s="5" t="n"/>
      <c r="H20" s="2" t="n"/>
      <c r="I20" s="6" t="n"/>
      <c r="J20" s="7" t="n"/>
      <c r="K20" s="32" t="n"/>
      <c r="L20" s="9">
        <f>IF(G20="","",IFERROR(VLOOKUP(G20,'Lists &amp; Instructions'!$A$2:$D$9,4,FALSE),0))</f>
        <v/>
      </c>
      <c r="M20" s="10">
        <f>IF(I20="","",IF(I20&lt;=L20,"Yes","Review"))</f>
        <v/>
      </c>
      <c r="N20" s="33">
        <f>IF(OR(G20="",H20="",J20=""),"",IF(H20="Kept",J20*IFERROR(VLOOKUP(G20,'Lists &amp; Instructions'!$A$2:$D$9,3,FALSE),0),0))</f>
        <v/>
      </c>
      <c r="O20" s="33">
        <f>IF(N20="","",N20*10%)</f>
        <v/>
      </c>
      <c r="P20" s="5" t="n"/>
    </row>
    <row r="21">
      <c r="A21" s="2" t="n"/>
      <c r="B21" s="31" t="n"/>
      <c r="C21" s="4" t="n"/>
      <c r="D21" s="5" t="n"/>
      <c r="E21" s="2" t="n"/>
      <c r="F21" s="4" t="n"/>
      <c r="G21" s="5" t="n"/>
      <c r="H21" s="2" t="n"/>
      <c r="I21" s="6" t="n"/>
      <c r="J21" s="7" t="n"/>
      <c r="K21" s="32" t="n"/>
      <c r="L21" s="12">
        <f>IF(G21="","",IFERROR(VLOOKUP(G21,'Lists &amp; Instructions'!$A$2:$D$9,4,FALSE),0))</f>
        <v/>
      </c>
      <c r="M21" s="13">
        <f>IF(I21="","",IF(I21&lt;=L21,"Yes","Review"))</f>
        <v/>
      </c>
      <c r="N21" s="34">
        <f>IF(OR(G21="",H21="",J21=""),"",IF(H21="Kept",J21*IFERROR(VLOOKUP(G21,'Lists &amp; Instructions'!$A$2:$D$9,3,FALSE),0),0))</f>
        <v/>
      </c>
      <c r="O21" s="34">
        <f>IF(N21="","",N21*10%)</f>
        <v/>
      </c>
      <c r="P21" s="5" t="n"/>
    </row>
    <row r="22">
      <c r="A22" s="2" t="n"/>
      <c r="B22" s="31" t="n"/>
      <c r="C22" s="4" t="n"/>
      <c r="D22" s="5" t="n"/>
      <c r="E22" s="2" t="n"/>
      <c r="F22" s="4" t="n"/>
      <c r="G22" s="5" t="n"/>
      <c r="H22" s="2" t="n"/>
      <c r="I22" s="6" t="n"/>
      <c r="J22" s="7" t="n"/>
      <c r="K22" s="32" t="n"/>
      <c r="L22" s="9">
        <f>IF(G22="","",IFERROR(VLOOKUP(G22,'Lists &amp; Instructions'!$A$2:$D$9,4,FALSE),0))</f>
        <v/>
      </c>
      <c r="M22" s="10">
        <f>IF(I22="","",IF(I22&lt;=L22,"Yes","Review"))</f>
        <v/>
      </c>
      <c r="N22" s="33">
        <f>IF(OR(G22="",H22="",J22=""),"",IF(H22="Kept",J22*IFERROR(VLOOKUP(G22,'Lists &amp; Instructions'!$A$2:$D$9,3,FALSE),0),0))</f>
        <v/>
      </c>
      <c r="O22" s="33">
        <f>IF(N22="","",N22*10%)</f>
        <v/>
      </c>
      <c r="P22" s="5" t="n"/>
    </row>
    <row r="23">
      <c r="A23" s="2" t="n"/>
      <c r="B23" s="31" t="n"/>
      <c r="C23" s="4" t="n"/>
      <c r="D23" s="5" t="n"/>
      <c r="E23" s="2" t="n"/>
      <c r="F23" s="4" t="n"/>
      <c r="G23" s="5" t="n"/>
      <c r="H23" s="2" t="n"/>
      <c r="I23" s="6" t="n"/>
      <c r="J23" s="7" t="n"/>
      <c r="K23" s="32" t="n"/>
      <c r="L23" s="12">
        <f>IF(G23="","",IFERROR(VLOOKUP(G23,'Lists &amp; Instructions'!$A$2:$D$9,4,FALSE),0))</f>
        <v/>
      </c>
      <c r="M23" s="13">
        <f>IF(I23="","",IF(I23&lt;=L23,"Yes","Review"))</f>
        <v/>
      </c>
      <c r="N23" s="34">
        <f>IF(OR(G23="",H23="",J23=""),"",IF(H23="Kept",J23*IFERROR(VLOOKUP(G23,'Lists &amp; Instructions'!$A$2:$D$9,3,FALSE),0),0))</f>
        <v/>
      </c>
      <c r="O23" s="34">
        <f>IF(N23="","",N23*10%)</f>
        <v/>
      </c>
      <c r="P23" s="5" t="n"/>
    </row>
    <row r="24">
      <c r="A24" s="2" t="n"/>
      <c r="B24" s="31" t="n"/>
      <c r="C24" s="4" t="n"/>
      <c r="D24" s="5" t="n"/>
      <c r="E24" s="2" t="n"/>
      <c r="F24" s="4" t="n"/>
      <c r="G24" s="5" t="n"/>
      <c r="H24" s="2" t="n"/>
      <c r="I24" s="6" t="n"/>
      <c r="J24" s="7" t="n"/>
      <c r="K24" s="32" t="n"/>
      <c r="L24" s="9">
        <f>IF(G24="","",IFERROR(VLOOKUP(G24,'Lists &amp; Instructions'!$A$2:$D$9,4,FALSE),0))</f>
        <v/>
      </c>
      <c r="M24" s="10">
        <f>IF(I24="","",IF(I24&lt;=L24,"Yes","Review"))</f>
        <v/>
      </c>
      <c r="N24" s="33">
        <f>IF(OR(G24="",H24="",J24=""),"",IF(H24="Kept",J24*IFERROR(VLOOKUP(G24,'Lists &amp; Instructions'!$A$2:$D$9,3,FALSE),0),0))</f>
        <v/>
      </c>
      <c r="O24" s="33">
        <f>IF(N24="","",N24*10%)</f>
        <v/>
      </c>
      <c r="P24" s="5" t="n"/>
    </row>
    <row r="25">
      <c r="A25" s="2" t="n"/>
      <c r="B25" s="31" t="n"/>
      <c r="C25" s="4" t="n"/>
      <c r="D25" s="5" t="n"/>
      <c r="E25" s="2" t="n"/>
      <c r="F25" s="4" t="n"/>
      <c r="G25" s="5" t="n"/>
      <c r="H25" s="2" t="n"/>
      <c r="I25" s="6" t="n"/>
      <c r="J25" s="7" t="n"/>
      <c r="K25" s="32" t="n"/>
      <c r="L25" s="12">
        <f>IF(G25="","",IFERROR(VLOOKUP(G25,'Lists &amp; Instructions'!$A$2:$D$9,4,FALSE),0))</f>
        <v/>
      </c>
      <c r="M25" s="13">
        <f>IF(I25="","",IF(I25&lt;=L25,"Yes","Review"))</f>
        <v/>
      </c>
      <c r="N25" s="34">
        <f>IF(OR(G25="",H25="",J25=""),"",IF(H25="Kept",J25*IFERROR(VLOOKUP(G25,'Lists &amp; Instructions'!$A$2:$D$9,3,FALSE),0),0))</f>
        <v/>
      </c>
      <c r="O25" s="34">
        <f>IF(N25="","",N25*10%)</f>
        <v/>
      </c>
      <c r="P25" s="5" t="n"/>
    </row>
    <row r="26">
      <c r="A26" s="2" t="n"/>
      <c r="B26" s="31" t="n"/>
      <c r="C26" s="4" t="n"/>
      <c r="D26" s="5" t="n"/>
      <c r="E26" s="2" t="n"/>
      <c r="F26" s="4" t="n"/>
      <c r="G26" s="5" t="n"/>
      <c r="H26" s="2" t="n"/>
      <c r="I26" s="6" t="n"/>
      <c r="J26" s="7" t="n"/>
      <c r="K26" s="32" t="n"/>
      <c r="L26" s="9">
        <f>IF(G26="","",IFERROR(VLOOKUP(G26,'Lists &amp; Instructions'!$A$2:$D$9,4,FALSE),0))</f>
        <v/>
      </c>
      <c r="M26" s="10">
        <f>IF(I26="","",IF(I26&lt;=L26,"Yes","Review"))</f>
        <v/>
      </c>
      <c r="N26" s="33">
        <f>IF(OR(G26="",H26="",J26=""),"",IF(H26="Kept",J26*IFERROR(VLOOKUP(G26,'Lists &amp; Instructions'!$A$2:$D$9,3,FALSE),0),0))</f>
        <v/>
      </c>
      <c r="O26" s="33">
        <f>IF(N26="","",N26*10%)</f>
        <v/>
      </c>
      <c r="P26" s="5" t="n"/>
    </row>
    <row r="27">
      <c r="A27" s="2" t="n"/>
      <c r="B27" s="31" t="n"/>
      <c r="C27" s="4" t="n"/>
      <c r="D27" s="5" t="n"/>
      <c r="E27" s="2" t="n"/>
      <c r="F27" s="4" t="n"/>
      <c r="G27" s="5" t="n"/>
      <c r="H27" s="2" t="n"/>
      <c r="I27" s="6" t="n"/>
      <c r="J27" s="7" t="n"/>
      <c r="K27" s="32" t="n"/>
      <c r="L27" s="12">
        <f>IF(G27="","",IFERROR(VLOOKUP(G27,'Lists &amp; Instructions'!$A$2:$D$9,4,FALSE),0))</f>
        <v/>
      </c>
      <c r="M27" s="13">
        <f>IF(I27="","",IF(I27&lt;=L27,"Yes","Review"))</f>
        <v/>
      </c>
      <c r="N27" s="34">
        <f>IF(OR(G27="",H27="",J27=""),"",IF(H27="Kept",J27*IFERROR(VLOOKUP(G27,'Lists &amp; Instructions'!$A$2:$D$9,3,FALSE),0),0))</f>
        <v/>
      </c>
      <c r="O27" s="34">
        <f>IF(N27="","",N27*10%)</f>
        <v/>
      </c>
      <c r="P27" s="5" t="n"/>
    </row>
    <row r="28">
      <c r="A28" s="2" t="n"/>
      <c r="B28" s="31" t="n"/>
      <c r="C28" s="4" t="n"/>
      <c r="D28" s="5" t="n"/>
      <c r="E28" s="2" t="n"/>
      <c r="F28" s="4" t="n"/>
      <c r="G28" s="5" t="n"/>
      <c r="H28" s="2" t="n"/>
      <c r="I28" s="6" t="n"/>
      <c r="J28" s="7" t="n"/>
      <c r="K28" s="32" t="n"/>
      <c r="L28" s="9">
        <f>IF(G28="","",IFERROR(VLOOKUP(G28,'Lists &amp; Instructions'!$A$2:$D$9,4,FALSE),0))</f>
        <v/>
      </c>
      <c r="M28" s="10">
        <f>IF(I28="","",IF(I28&lt;=L28,"Yes","Review"))</f>
        <v/>
      </c>
      <c r="N28" s="33">
        <f>IF(OR(G28="",H28="",J28=""),"",IF(H28="Kept",J28*IFERROR(VLOOKUP(G28,'Lists &amp; Instructions'!$A$2:$D$9,3,FALSE),0),0))</f>
        <v/>
      </c>
      <c r="O28" s="33">
        <f>IF(N28="","",N28*10%)</f>
        <v/>
      </c>
      <c r="P28" s="5" t="n"/>
    </row>
    <row r="29">
      <c r="A29" s="2" t="n"/>
      <c r="B29" s="31" t="n"/>
      <c r="C29" s="4" t="n"/>
      <c r="D29" s="5" t="n"/>
      <c r="E29" s="2" t="n"/>
      <c r="F29" s="4" t="n"/>
      <c r="G29" s="5" t="n"/>
      <c r="H29" s="2" t="n"/>
      <c r="I29" s="6" t="n"/>
      <c r="J29" s="7" t="n"/>
      <c r="K29" s="32" t="n"/>
      <c r="L29" s="12">
        <f>IF(G29="","",IFERROR(VLOOKUP(G29,'Lists &amp; Instructions'!$A$2:$D$9,4,FALSE),0))</f>
        <v/>
      </c>
      <c r="M29" s="13">
        <f>IF(I29="","",IF(I29&lt;=L29,"Yes","Review"))</f>
        <v/>
      </c>
      <c r="N29" s="34">
        <f>IF(OR(G29="",H29="",J29=""),"",IF(H29="Kept",J29*IFERROR(VLOOKUP(G29,'Lists &amp; Instructions'!$A$2:$D$9,3,FALSE),0),0))</f>
        <v/>
      </c>
      <c r="O29" s="34">
        <f>IF(N29="","",N29*10%)</f>
        <v/>
      </c>
      <c r="P29" s="5" t="n"/>
    </row>
    <row r="30">
      <c r="A30" s="2" t="n"/>
      <c r="B30" s="31" t="n"/>
      <c r="C30" s="4" t="n"/>
      <c r="D30" s="5" t="n"/>
      <c r="E30" s="2" t="n"/>
      <c r="F30" s="4" t="n"/>
      <c r="G30" s="5" t="n"/>
      <c r="H30" s="2" t="n"/>
      <c r="I30" s="6" t="n"/>
      <c r="J30" s="7" t="n"/>
      <c r="K30" s="32" t="n"/>
      <c r="L30" s="9">
        <f>IF(G30="","",IFERROR(VLOOKUP(G30,'Lists &amp; Instructions'!$A$2:$D$9,4,FALSE),0))</f>
        <v/>
      </c>
      <c r="M30" s="10">
        <f>IF(I30="","",IF(I30&lt;=L30,"Yes","Review"))</f>
        <v/>
      </c>
      <c r="N30" s="33">
        <f>IF(OR(G30="",H30="",J30=""),"",IF(H30="Kept",J30*IFERROR(VLOOKUP(G30,'Lists &amp; Instructions'!$A$2:$D$9,3,FALSE),0),0))</f>
        <v/>
      </c>
      <c r="O30" s="33">
        <f>IF(N30="","",N30*10%)</f>
        <v/>
      </c>
      <c r="P30" s="5" t="n"/>
    </row>
    <row r="31">
      <c r="A31" s="2" t="n"/>
      <c r="B31" s="31" t="n"/>
      <c r="C31" s="4" t="n"/>
      <c r="D31" s="5" t="n"/>
      <c r="E31" s="2" t="n"/>
      <c r="F31" s="4" t="n"/>
      <c r="G31" s="5" t="n"/>
      <c r="H31" s="2" t="n"/>
      <c r="I31" s="6" t="n"/>
      <c r="J31" s="7" t="n"/>
      <c r="K31" s="32" t="n"/>
      <c r="L31" s="12">
        <f>IF(G31="","",IFERROR(VLOOKUP(G31,'Lists &amp; Instructions'!$A$2:$D$9,4,FALSE),0))</f>
        <v/>
      </c>
      <c r="M31" s="13">
        <f>IF(I31="","",IF(I31&lt;=L31,"Yes","Review"))</f>
        <v/>
      </c>
      <c r="N31" s="34">
        <f>IF(OR(G31="",H31="",J31=""),"",IF(H31="Kept",J31*IFERROR(VLOOKUP(G31,'Lists &amp; Instructions'!$A$2:$D$9,3,FALSE),0),0))</f>
        <v/>
      </c>
      <c r="O31" s="34">
        <f>IF(N31="","",N31*10%)</f>
        <v/>
      </c>
      <c r="P31" s="5" t="n"/>
    </row>
    <row r="32">
      <c r="A32" s="2" t="n"/>
      <c r="B32" s="31" t="n"/>
      <c r="C32" s="4" t="n"/>
      <c r="D32" s="5" t="n"/>
      <c r="E32" s="2" t="n"/>
      <c r="F32" s="4" t="n"/>
      <c r="G32" s="5" t="n"/>
      <c r="H32" s="2" t="n"/>
      <c r="I32" s="6" t="n"/>
      <c r="J32" s="7" t="n"/>
      <c r="K32" s="32" t="n"/>
      <c r="L32" s="9">
        <f>IF(G32="","",IFERROR(VLOOKUP(G32,'Lists &amp; Instructions'!$A$2:$D$9,4,FALSE),0))</f>
        <v/>
      </c>
      <c r="M32" s="10">
        <f>IF(I32="","",IF(I32&lt;=L32,"Yes","Review"))</f>
        <v/>
      </c>
      <c r="N32" s="33">
        <f>IF(OR(G32="",H32="",J32=""),"",IF(H32="Kept",J32*IFERROR(VLOOKUP(G32,'Lists &amp; Instructions'!$A$2:$D$9,3,FALSE),0),0))</f>
        <v/>
      </c>
      <c r="O32" s="33">
        <f>IF(N32="","",N32*10%)</f>
        <v/>
      </c>
      <c r="P32" s="5" t="n"/>
    </row>
    <row r="33">
      <c r="A33" s="2" t="n"/>
      <c r="B33" s="31" t="n"/>
      <c r="C33" s="4" t="n"/>
      <c r="D33" s="5" t="n"/>
      <c r="E33" s="2" t="n"/>
      <c r="F33" s="4" t="n"/>
      <c r="G33" s="5" t="n"/>
      <c r="H33" s="2" t="n"/>
      <c r="I33" s="6" t="n"/>
      <c r="J33" s="7" t="n"/>
      <c r="K33" s="32" t="n"/>
      <c r="L33" s="12">
        <f>IF(G33="","",IFERROR(VLOOKUP(G33,'Lists &amp; Instructions'!$A$2:$D$9,4,FALSE),0))</f>
        <v/>
      </c>
      <c r="M33" s="13">
        <f>IF(I33="","",IF(I33&lt;=L33,"Yes","Review"))</f>
        <v/>
      </c>
      <c r="N33" s="34">
        <f>IF(OR(G33="",H33="",J33=""),"",IF(H33="Kept",J33*IFERROR(VLOOKUP(G33,'Lists &amp; Instructions'!$A$2:$D$9,3,FALSE),0),0))</f>
        <v/>
      </c>
      <c r="O33" s="34">
        <f>IF(N33="","",N33*10%)</f>
        <v/>
      </c>
      <c r="P33" s="5" t="n"/>
    </row>
    <row r="34">
      <c r="A34" s="2" t="n"/>
      <c r="B34" s="31" t="n"/>
      <c r="C34" s="4" t="n"/>
      <c r="D34" s="5" t="n"/>
      <c r="E34" s="2" t="n"/>
      <c r="F34" s="4" t="n"/>
      <c r="G34" s="5" t="n"/>
      <c r="H34" s="2" t="n"/>
      <c r="I34" s="6" t="n"/>
      <c r="J34" s="7" t="n"/>
      <c r="K34" s="32" t="n"/>
      <c r="L34" s="9">
        <f>IF(G34="","",IFERROR(VLOOKUP(G34,'Lists &amp; Instructions'!$A$2:$D$9,4,FALSE),0))</f>
        <v/>
      </c>
      <c r="M34" s="10">
        <f>IF(I34="","",IF(I34&lt;=L34,"Yes","Review"))</f>
        <v/>
      </c>
      <c r="N34" s="33">
        <f>IF(OR(G34="",H34="",J34=""),"",IF(H34="Kept",J34*IFERROR(VLOOKUP(G34,'Lists &amp; Instructions'!$A$2:$D$9,3,FALSE),0),0))</f>
        <v/>
      </c>
      <c r="O34" s="33">
        <f>IF(N34="","",N34*10%)</f>
        <v/>
      </c>
      <c r="P34" s="5" t="n"/>
    </row>
    <row r="35">
      <c r="A35" s="2" t="n"/>
      <c r="B35" s="31" t="n"/>
      <c r="C35" s="4" t="n"/>
      <c r="D35" s="5" t="n"/>
      <c r="E35" s="2" t="n"/>
      <c r="F35" s="4" t="n"/>
      <c r="G35" s="5" t="n"/>
      <c r="H35" s="2" t="n"/>
      <c r="I35" s="6" t="n"/>
      <c r="J35" s="7" t="n"/>
      <c r="K35" s="32" t="n"/>
      <c r="L35" s="12">
        <f>IF(G35="","",IFERROR(VLOOKUP(G35,'Lists &amp; Instructions'!$A$2:$D$9,4,FALSE),0))</f>
        <v/>
      </c>
      <c r="M35" s="13">
        <f>IF(I35="","",IF(I35&lt;=L35,"Yes","Review"))</f>
        <v/>
      </c>
      <c r="N35" s="34">
        <f>IF(OR(G35="",H35="",J35=""),"",IF(H35="Kept",J35*IFERROR(VLOOKUP(G35,'Lists &amp; Instructions'!$A$2:$D$9,3,FALSE),0),0))</f>
        <v/>
      </c>
      <c r="O35" s="34">
        <f>IF(N35="","",N35*10%)</f>
        <v/>
      </c>
      <c r="P35" s="5" t="n"/>
    </row>
    <row r="36">
      <c r="A36" s="2" t="n"/>
      <c r="B36" s="31" t="n"/>
      <c r="C36" s="4" t="n"/>
      <c r="D36" s="5" t="n"/>
      <c r="E36" s="2" t="n"/>
      <c r="F36" s="4" t="n"/>
      <c r="G36" s="5" t="n"/>
      <c r="H36" s="2" t="n"/>
      <c r="I36" s="6" t="n"/>
      <c r="J36" s="7" t="n"/>
      <c r="K36" s="32" t="n"/>
      <c r="L36" s="9">
        <f>IF(G36="","",IFERROR(VLOOKUP(G36,'Lists &amp; Instructions'!$A$2:$D$9,4,FALSE),0))</f>
        <v/>
      </c>
      <c r="M36" s="10">
        <f>IF(I36="","",IF(I36&lt;=L36,"Yes","Review"))</f>
        <v/>
      </c>
      <c r="N36" s="33">
        <f>IF(OR(G36="",H36="",J36=""),"",IF(H36="Kept",J36*IFERROR(VLOOKUP(G36,'Lists &amp; Instructions'!$A$2:$D$9,3,FALSE),0),0))</f>
        <v/>
      </c>
      <c r="O36" s="33">
        <f>IF(N36="","",N36*10%)</f>
        <v/>
      </c>
      <c r="P36" s="5" t="n"/>
    </row>
    <row r="37">
      <c r="A37" s="2" t="n"/>
      <c r="B37" s="31" t="n"/>
      <c r="C37" s="4" t="n"/>
      <c r="D37" s="5" t="n"/>
      <c r="E37" s="2" t="n"/>
      <c r="F37" s="4" t="n"/>
      <c r="G37" s="5" t="n"/>
      <c r="H37" s="2" t="n"/>
      <c r="I37" s="6" t="n"/>
      <c r="J37" s="7" t="n"/>
      <c r="K37" s="32" t="n"/>
      <c r="L37" s="12">
        <f>IF(G37="","",IFERROR(VLOOKUP(G37,'Lists &amp; Instructions'!$A$2:$D$9,4,FALSE),0))</f>
        <v/>
      </c>
      <c r="M37" s="13">
        <f>IF(I37="","",IF(I37&lt;=L37,"Yes","Review"))</f>
        <v/>
      </c>
      <c r="N37" s="34">
        <f>IF(OR(G37="",H37="",J37=""),"",IF(H37="Kept",J37*IFERROR(VLOOKUP(G37,'Lists &amp; Instructions'!$A$2:$D$9,3,FALSE),0),0))</f>
        <v/>
      </c>
      <c r="O37" s="34">
        <f>IF(N37="","",N37*10%)</f>
        <v/>
      </c>
      <c r="P37" s="5" t="n"/>
    </row>
    <row r="38">
      <c r="A38" s="2" t="n"/>
      <c r="B38" s="31" t="n"/>
      <c r="C38" s="4" t="n"/>
      <c r="D38" s="5" t="n"/>
      <c r="E38" s="2" t="n"/>
      <c r="F38" s="4" t="n"/>
      <c r="G38" s="5" t="n"/>
      <c r="H38" s="2" t="n"/>
      <c r="I38" s="6" t="n"/>
      <c r="J38" s="7" t="n"/>
      <c r="K38" s="32" t="n"/>
      <c r="L38" s="9">
        <f>IF(G38="","",IFERROR(VLOOKUP(G38,'Lists &amp; Instructions'!$A$2:$D$9,4,FALSE),0))</f>
        <v/>
      </c>
      <c r="M38" s="10">
        <f>IF(I38="","",IF(I38&lt;=L38,"Yes","Review"))</f>
        <v/>
      </c>
      <c r="N38" s="33">
        <f>IF(OR(G38="",H38="",J38=""),"",IF(H38="Kept",J38*IFERROR(VLOOKUP(G38,'Lists &amp; Instructions'!$A$2:$D$9,3,FALSE),0),0))</f>
        <v/>
      </c>
      <c r="O38" s="33">
        <f>IF(N38="","",N38*10%)</f>
        <v/>
      </c>
      <c r="P38" s="5" t="n"/>
    </row>
    <row r="39">
      <c r="A39" s="2" t="n"/>
      <c r="B39" s="31" t="n"/>
      <c r="C39" s="4" t="n"/>
      <c r="D39" s="5" t="n"/>
      <c r="E39" s="2" t="n"/>
      <c r="F39" s="4" t="n"/>
      <c r="G39" s="5" t="n"/>
      <c r="H39" s="2" t="n"/>
      <c r="I39" s="6" t="n"/>
      <c r="J39" s="7" t="n"/>
      <c r="K39" s="32" t="n"/>
      <c r="L39" s="12">
        <f>IF(G39="","",IFERROR(VLOOKUP(G39,'Lists &amp; Instructions'!$A$2:$D$9,4,FALSE),0))</f>
        <v/>
      </c>
      <c r="M39" s="13">
        <f>IF(I39="","",IF(I39&lt;=L39,"Yes","Review"))</f>
        <v/>
      </c>
      <c r="N39" s="34">
        <f>IF(OR(G39="",H39="",J39=""),"",IF(H39="Kept",J39*IFERROR(VLOOKUP(G39,'Lists &amp; Instructions'!$A$2:$D$9,3,FALSE),0),0))</f>
        <v/>
      </c>
      <c r="O39" s="34">
        <f>IF(N39="","",N39*10%)</f>
        <v/>
      </c>
      <c r="P39" s="5" t="n"/>
    </row>
    <row r="40">
      <c r="A40" s="2" t="n"/>
      <c r="B40" s="31" t="n"/>
      <c r="C40" s="4" t="n"/>
      <c r="D40" s="5" t="n"/>
      <c r="E40" s="2" t="n"/>
      <c r="F40" s="4" t="n"/>
      <c r="G40" s="5" t="n"/>
      <c r="H40" s="2" t="n"/>
      <c r="I40" s="6" t="n"/>
      <c r="J40" s="7" t="n"/>
      <c r="K40" s="32" t="n"/>
      <c r="L40" s="9">
        <f>IF(G40="","",IFERROR(VLOOKUP(G40,'Lists &amp; Instructions'!$A$2:$D$9,4,FALSE),0))</f>
        <v/>
      </c>
      <c r="M40" s="10">
        <f>IF(I40="","",IF(I40&lt;=L40,"Yes","Review"))</f>
        <v/>
      </c>
      <c r="N40" s="33">
        <f>IF(OR(G40="",H40="",J40=""),"",IF(H40="Kept",J40*IFERROR(VLOOKUP(G40,'Lists &amp; Instructions'!$A$2:$D$9,3,FALSE),0),0))</f>
        <v/>
      </c>
      <c r="O40" s="33">
        <f>IF(N40="","",N40*10%)</f>
        <v/>
      </c>
      <c r="P40" s="5" t="n"/>
    </row>
    <row r="41">
      <c r="A41" s="2" t="n"/>
      <c r="B41" s="31" t="n"/>
      <c r="C41" s="4" t="n"/>
      <c r="D41" s="5" t="n"/>
      <c r="E41" s="2" t="n"/>
      <c r="F41" s="4" t="n"/>
      <c r="G41" s="5" t="n"/>
      <c r="H41" s="2" t="n"/>
      <c r="I41" s="6" t="n"/>
      <c r="J41" s="7" t="n"/>
      <c r="K41" s="32" t="n"/>
      <c r="L41" s="12">
        <f>IF(G41="","",IFERROR(VLOOKUP(G41,'Lists &amp; Instructions'!$A$2:$D$9,4,FALSE),0))</f>
        <v/>
      </c>
      <c r="M41" s="13">
        <f>IF(I41="","",IF(I41&lt;=L41,"Yes","Review"))</f>
        <v/>
      </c>
      <c r="N41" s="34">
        <f>IF(OR(G41="",H41="",J41=""),"",IF(H41="Kept",J41*IFERROR(VLOOKUP(G41,'Lists &amp; Instructions'!$A$2:$D$9,3,FALSE),0),0))</f>
        <v/>
      </c>
      <c r="O41" s="34">
        <f>IF(N41="","",N41*10%)</f>
        <v/>
      </c>
      <c r="P41" s="5" t="n"/>
    </row>
    <row r="42">
      <c r="A42" s="2" t="n"/>
      <c r="B42" s="31" t="n"/>
      <c r="C42" s="4" t="n"/>
      <c r="D42" s="5" t="n"/>
      <c r="E42" s="2" t="n"/>
      <c r="F42" s="4" t="n"/>
      <c r="G42" s="5" t="n"/>
      <c r="H42" s="2" t="n"/>
      <c r="I42" s="6" t="n"/>
      <c r="J42" s="7" t="n"/>
      <c r="K42" s="32" t="n"/>
      <c r="L42" s="9">
        <f>IF(G42="","",IFERROR(VLOOKUP(G42,'Lists &amp; Instructions'!$A$2:$D$9,4,FALSE),0))</f>
        <v/>
      </c>
      <c r="M42" s="10">
        <f>IF(I42="","",IF(I42&lt;=L42,"Yes","Review"))</f>
        <v/>
      </c>
      <c r="N42" s="33">
        <f>IF(OR(G42="",H42="",J42=""),"",IF(H42="Kept",J42*IFERROR(VLOOKUP(G42,'Lists &amp; Instructions'!$A$2:$D$9,3,FALSE),0),0))</f>
        <v/>
      </c>
      <c r="O42" s="33">
        <f>IF(N42="","",N42*10%)</f>
        <v/>
      </c>
      <c r="P42" s="5" t="n"/>
    </row>
    <row r="43">
      <c r="A43" s="2" t="n"/>
      <c r="B43" s="31" t="n"/>
      <c r="C43" s="4" t="n"/>
      <c r="D43" s="5" t="n"/>
      <c r="E43" s="2" t="n"/>
      <c r="F43" s="4" t="n"/>
      <c r="G43" s="5" t="n"/>
      <c r="H43" s="2" t="n"/>
      <c r="I43" s="6" t="n"/>
      <c r="J43" s="7" t="n"/>
      <c r="K43" s="32" t="n"/>
      <c r="L43" s="12">
        <f>IF(G43="","",IFERROR(VLOOKUP(G43,'Lists &amp; Instructions'!$A$2:$D$9,4,FALSE),0))</f>
        <v/>
      </c>
      <c r="M43" s="13">
        <f>IF(I43="","",IF(I43&lt;=L43,"Yes","Review"))</f>
        <v/>
      </c>
      <c r="N43" s="34">
        <f>IF(OR(G43="",H43="",J43=""),"",IF(H43="Kept",J43*IFERROR(VLOOKUP(G43,'Lists &amp; Instructions'!$A$2:$D$9,3,FALSE),0),0))</f>
        <v/>
      </c>
      <c r="O43" s="34">
        <f>IF(N43="","",N43*10%)</f>
        <v/>
      </c>
      <c r="P43" s="5" t="n"/>
    </row>
    <row r="44">
      <c r="A44" s="2" t="n"/>
      <c r="B44" s="31" t="n"/>
      <c r="C44" s="4" t="n"/>
      <c r="D44" s="5" t="n"/>
      <c r="E44" s="2" t="n"/>
      <c r="F44" s="4" t="n"/>
      <c r="G44" s="5" t="n"/>
      <c r="H44" s="2" t="n"/>
      <c r="I44" s="6" t="n"/>
      <c r="J44" s="7" t="n"/>
      <c r="K44" s="32" t="n"/>
      <c r="L44" s="9">
        <f>IF(G44="","",IFERROR(VLOOKUP(G44,'Lists &amp; Instructions'!$A$2:$D$9,4,FALSE),0))</f>
        <v/>
      </c>
      <c r="M44" s="10">
        <f>IF(I44="","",IF(I44&lt;=L44,"Yes","Review"))</f>
        <v/>
      </c>
      <c r="N44" s="33">
        <f>IF(OR(G44="",H44="",J44=""),"",IF(H44="Kept",J44*IFERROR(VLOOKUP(G44,'Lists &amp; Instructions'!$A$2:$D$9,3,FALSE),0),0))</f>
        <v/>
      </c>
      <c r="O44" s="33">
        <f>IF(N44="","",N44*10%)</f>
        <v/>
      </c>
      <c r="P44" s="5" t="n"/>
    </row>
    <row r="45">
      <c r="A45" s="2" t="n"/>
      <c r="B45" s="31" t="n"/>
      <c r="C45" s="4" t="n"/>
      <c r="D45" s="5" t="n"/>
      <c r="E45" s="2" t="n"/>
      <c r="F45" s="4" t="n"/>
      <c r="G45" s="5" t="n"/>
      <c r="H45" s="2" t="n"/>
      <c r="I45" s="6" t="n"/>
      <c r="J45" s="7" t="n"/>
      <c r="K45" s="32" t="n"/>
      <c r="L45" s="12">
        <f>IF(G45="","",IFERROR(VLOOKUP(G45,'Lists &amp; Instructions'!$A$2:$D$9,4,FALSE),0))</f>
        <v/>
      </c>
      <c r="M45" s="13">
        <f>IF(I45="","",IF(I45&lt;=L45,"Yes","Review"))</f>
        <v/>
      </c>
      <c r="N45" s="34">
        <f>IF(OR(G45="",H45="",J45=""),"",IF(H45="Kept",J45*IFERROR(VLOOKUP(G45,'Lists &amp; Instructions'!$A$2:$D$9,3,FALSE),0),0))</f>
        <v/>
      </c>
      <c r="O45" s="34">
        <f>IF(N45="","",N45*10%)</f>
        <v/>
      </c>
      <c r="P45" s="5" t="n"/>
    </row>
    <row r="46">
      <c r="A46" s="2" t="n"/>
      <c r="B46" s="31" t="n"/>
      <c r="C46" s="4" t="n"/>
      <c r="D46" s="5" t="n"/>
      <c r="E46" s="2" t="n"/>
      <c r="F46" s="4" t="n"/>
      <c r="G46" s="5" t="n"/>
      <c r="H46" s="2" t="n"/>
      <c r="I46" s="6" t="n"/>
      <c r="J46" s="7" t="n"/>
      <c r="K46" s="32" t="n"/>
      <c r="L46" s="9">
        <f>IF(G46="","",IFERROR(VLOOKUP(G46,'Lists &amp; Instructions'!$A$2:$D$9,4,FALSE),0))</f>
        <v/>
      </c>
      <c r="M46" s="10">
        <f>IF(I46="","",IF(I46&lt;=L46,"Yes","Review"))</f>
        <v/>
      </c>
      <c r="N46" s="33">
        <f>IF(OR(G46="",H46="",J46=""),"",IF(H46="Kept",J46*IFERROR(VLOOKUP(G46,'Lists &amp; Instructions'!$A$2:$D$9,3,FALSE),0),0))</f>
        <v/>
      </c>
      <c r="O46" s="33">
        <f>IF(N46="","",N46*10%)</f>
        <v/>
      </c>
      <c r="P46" s="5" t="n"/>
    </row>
    <row r="47">
      <c r="A47" s="2" t="n"/>
      <c r="B47" s="31" t="n"/>
      <c r="C47" s="4" t="n"/>
      <c r="D47" s="5" t="n"/>
      <c r="E47" s="2" t="n"/>
      <c r="F47" s="4" t="n"/>
      <c r="G47" s="5" t="n"/>
      <c r="H47" s="2" t="n"/>
      <c r="I47" s="6" t="n"/>
      <c r="J47" s="7" t="n"/>
      <c r="K47" s="32" t="n"/>
      <c r="L47" s="12">
        <f>IF(G47="","",IFERROR(VLOOKUP(G47,'Lists &amp; Instructions'!$A$2:$D$9,4,FALSE),0))</f>
        <v/>
      </c>
      <c r="M47" s="13">
        <f>IF(I47="","",IF(I47&lt;=L47,"Yes","Review"))</f>
        <v/>
      </c>
      <c r="N47" s="34">
        <f>IF(OR(G47="",H47="",J47=""),"",IF(H47="Kept",J47*IFERROR(VLOOKUP(G47,'Lists &amp; Instructions'!$A$2:$D$9,3,FALSE),0),0))</f>
        <v/>
      </c>
      <c r="O47" s="34">
        <f>IF(N47="","",N47*10%)</f>
        <v/>
      </c>
      <c r="P47" s="5" t="n"/>
    </row>
    <row r="48">
      <c r="A48" s="2" t="n"/>
      <c r="B48" s="31" t="n"/>
      <c r="C48" s="4" t="n"/>
      <c r="D48" s="5" t="n"/>
      <c r="E48" s="2" t="n"/>
      <c r="F48" s="4" t="n"/>
      <c r="G48" s="5" t="n"/>
      <c r="H48" s="2" t="n"/>
      <c r="I48" s="6" t="n"/>
      <c r="J48" s="7" t="n"/>
      <c r="K48" s="32" t="n"/>
      <c r="L48" s="9">
        <f>IF(G48="","",IFERROR(VLOOKUP(G48,'Lists &amp; Instructions'!$A$2:$D$9,4,FALSE),0))</f>
        <v/>
      </c>
      <c r="M48" s="10">
        <f>IF(I48="","",IF(I48&lt;=L48,"Yes","Review"))</f>
        <v/>
      </c>
      <c r="N48" s="33">
        <f>IF(OR(G48="",H48="",J48=""),"",IF(H48="Kept",J48*IFERROR(VLOOKUP(G48,'Lists &amp; Instructions'!$A$2:$D$9,3,FALSE),0),0))</f>
        <v/>
      </c>
      <c r="O48" s="33">
        <f>IF(N48="","",N48*10%)</f>
        <v/>
      </c>
      <c r="P48" s="5" t="n"/>
    </row>
    <row r="49">
      <c r="A49" s="2" t="n"/>
      <c r="B49" s="31" t="n"/>
      <c r="C49" s="4" t="n"/>
      <c r="D49" s="5" t="n"/>
      <c r="E49" s="2" t="n"/>
      <c r="F49" s="4" t="n"/>
      <c r="G49" s="5" t="n"/>
      <c r="H49" s="2" t="n"/>
      <c r="I49" s="6" t="n"/>
      <c r="J49" s="7" t="n"/>
      <c r="K49" s="32" t="n"/>
      <c r="L49" s="12">
        <f>IF(G49="","",IFERROR(VLOOKUP(G49,'Lists &amp; Instructions'!$A$2:$D$9,4,FALSE),0))</f>
        <v/>
      </c>
      <c r="M49" s="13">
        <f>IF(I49="","",IF(I49&lt;=L49,"Yes","Review"))</f>
        <v/>
      </c>
      <c r="N49" s="34">
        <f>IF(OR(G49="",H49="",J49=""),"",IF(H49="Kept",J49*IFERROR(VLOOKUP(G49,'Lists &amp; Instructions'!$A$2:$D$9,3,FALSE),0),0))</f>
        <v/>
      </c>
      <c r="O49" s="34">
        <f>IF(N49="","",N49*10%)</f>
        <v/>
      </c>
      <c r="P49" s="5" t="n"/>
    </row>
    <row r="50">
      <c r="A50" s="2" t="n"/>
      <c r="B50" s="31" t="n"/>
      <c r="C50" s="4" t="n"/>
      <c r="D50" s="5" t="n"/>
      <c r="E50" s="2" t="n"/>
      <c r="F50" s="4" t="n"/>
      <c r="G50" s="5" t="n"/>
      <c r="H50" s="2" t="n"/>
      <c r="I50" s="6" t="n"/>
      <c r="J50" s="7" t="n"/>
      <c r="K50" s="32" t="n"/>
      <c r="L50" s="9">
        <f>IF(G50="","",IFERROR(VLOOKUP(G50,'Lists &amp; Instructions'!$A$2:$D$9,4,FALSE),0))</f>
        <v/>
      </c>
      <c r="M50" s="10">
        <f>IF(I50="","",IF(I50&lt;=L50,"Yes","Review"))</f>
        <v/>
      </c>
      <c r="N50" s="33">
        <f>IF(OR(G50="",H50="",J50=""),"",IF(H50="Kept",J50*IFERROR(VLOOKUP(G50,'Lists &amp; Instructions'!$A$2:$D$9,3,FALSE),0),0))</f>
        <v/>
      </c>
      <c r="O50" s="33">
        <f>IF(N50="","",N50*10%)</f>
        <v/>
      </c>
      <c r="P50" s="5" t="n"/>
    </row>
    <row r="51">
      <c r="A51" s="2" t="n"/>
      <c r="B51" s="31" t="n"/>
      <c r="C51" s="4" t="n"/>
      <c r="D51" s="5" t="n"/>
      <c r="E51" s="2" t="n"/>
      <c r="F51" s="4" t="n"/>
      <c r="G51" s="5" t="n"/>
      <c r="H51" s="2" t="n"/>
      <c r="I51" s="6" t="n"/>
      <c r="J51" s="7" t="n"/>
      <c r="K51" s="32" t="n"/>
      <c r="L51" s="12">
        <f>IF(G51="","",IFERROR(VLOOKUP(G51,'Lists &amp; Instructions'!$A$2:$D$9,4,FALSE),0))</f>
        <v/>
      </c>
      <c r="M51" s="13">
        <f>IF(I51="","",IF(I51&lt;=L51,"Yes","Review"))</f>
        <v/>
      </c>
      <c r="N51" s="34">
        <f>IF(OR(G51="",H51="",J51=""),"",IF(H51="Kept",J51*IFERROR(VLOOKUP(G51,'Lists &amp; Instructions'!$A$2:$D$9,3,FALSE),0),0))</f>
        <v/>
      </c>
      <c r="O51" s="34">
        <f>IF(N51="","",N51*10%)</f>
        <v/>
      </c>
      <c r="P51" s="5" t="n"/>
    </row>
    <row r="52">
      <c r="A52" s="2" t="n"/>
      <c r="B52" s="31" t="n"/>
      <c r="C52" s="4" t="n"/>
      <c r="D52" s="5" t="n"/>
      <c r="E52" s="2" t="n"/>
      <c r="F52" s="4" t="n"/>
      <c r="G52" s="5" t="n"/>
      <c r="H52" s="2" t="n"/>
      <c r="I52" s="6" t="n"/>
      <c r="J52" s="7" t="n"/>
      <c r="K52" s="32" t="n"/>
      <c r="L52" s="9">
        <f>IF(G52="","",IFERROR(VLOOKUP(G52,'Lists &amp; Instructions'!$A$2:$D$9,4,FALSE),0))</f>
        <v/>
      </c>
      <c r="M52" s="10">
        <f>IF(I52="","",IF(I52&lt;=L52,"Yes","Review"))</f>
        <v/>
      </c>
      <c r="N52" s="33">
        <f>IF(OR(G52="",H52="",J52=""),"",IF(H52="Kept",J52*IFERROR(VLOOKUP(G52,'Lists &amp; Instructions'!$A$2:$D$9,3,FALSE),0),0))</f>
        <v/>
      </c>
      <c r="O52" s="33">
        <f>IF(N52="","",N52*10%)</f>
        <v/>
      </c>
      <c r="P52" s="5" t="n"/>
    </row>
    <row r="53">
      <c r="A53" s="2" t="n"/>
      <c r="B53" s="31" t="n"/>
      <c r="C53" s="4" t="n"/>
      <c r="D53" s="5" t="n"/>
      <c r="E53" s="2" t="n"/>
      <c r="F53" s="4" t="n"/>
      <c r="G53" s="5" t="n"/>
      <c r="H53" s="2" t="n"/>
      <c r="I53" s="6" t="n"/>
      <c r="J53" s="7" t="n"/>
      <c r="K53" s="32" t="n"/>
      <c r="L53" s="12">
        <f>IF(G53="","",IFERROR(VLOOKUP(G53,'Lists &amp; Instructions'!$A$2:$D$9,4,FALSE),0))</f>
        <v/>
      </c>
      <c r="M53" s="13">
        <f>IF(I53="","",IF(I53&lt;=L53,"Yes","Review"))</f>
        <v/>
      </c>
      <c r="N53" s="34">
        <f>IF(OR(G53="",H53="",J53=""),"",IF(H53="Kept",J53*IFERROR(VLOOKUP(G53,'Lists &amp; Instructions'!$A$2:$D$9,3,FALSE),0),0))</f>
        <v/>
      </c>
      <c r="O53" s="34">
        <f>IF(N53="","",N53*10%)</f>
        <v/>
      </c>
      <c r="P53" s="5" t="n"/>
    </row>
    <row r="54">
      <c r="A54" s="2" t="n"/>
      <c r="B54" s="31" t="n"/>
      <c r="C54" s="4" t="n"/>
      <c r="D54" s="5" t="n"/>
      <c r="E54" s="2" t="n"/>
      <c r="F54" s="4" t="n"/>
      <c r="G54" s="5" t="n"/>
      <c r="H54" s="2" t="n"/>
      <c r="I54" s="6" t="n"/>
      <c r="J54" s="7" t="n"/>
      <c r="K54" s="32" t="n"/>
      <c r="L54" s="9">
        <f>IF(G54="","",IFERROR(VLOOKUP(G54,'Lists &amp; Instructions'!$A$2:$D$9,4,FALSE),0))</f>
        <v/>
      </c>
      <c r="M54" s="10">
        <f>IF(I54="","",IF(I54&lt;=L54,"Yes","Review"))</f>
        <v/>
      </c>
      <c r="N54" s="33">
        <f>IF(OR(G54="",H54="",J54=""),"",IF(H54="Kept",J54*IFERROR(VLOOKUP(G54,'Lists &amp; Instructions'!$A$2:$D$9,3,FALSE),0),0))</f>
        <v/>
      </c>
      <c r="O54" s="33">
        <f>IF(N54="","",N54*10%)</f>
        <v/>
      </c>
      <c r="P54" s="5" t="n"/>
    </row>
    <row r="55">
      <c r="A55" s="2" t="n"/>
      <c r="B55" s="31" t="n"/>
      <c r="C55" s="4" t="n"/>
      <c r="D55" s="5" t="n"/>
      <c r="E55" s="2" t="n"/>
      <c r="F55" s="4" t="n"/>
      <c r="G55" s="5" t="n"/>
      <c r="H55" s="2" t="n"/>
      <c r="I55" s="6" t="n"/>
      <c r="J55" s="7" t="n"/>
      <c r="K55" s="32" t="n"/>
      <c r="L55" s="12">
        <f>IF(G55="","",IFERROR(VLOOKUP(G55,'Lists &amp; Instructions'!$A$2:$D$9,4,FALSE),0))</f>
        <v/>
      </c>
      <c r="M55" s="13">
        <f>IF(I55="","",IF(I55&lt;=L55,"Yes","Review"))</f>
        <v/>
      </c>
      <c r="N55" s="34">
        <f>IF(OR(G55="",H55="",J55=""),"",IF(H55="Kept",J55*IFERROR(VLOOKUP(G55,'Lists &amp; Instructions'!$A$2:$D$9,3,FALSE),0),0))</f>
        <v/>
      </c>
      <c r="O55" s="34">
        <f>IF(N55="","",N55*10%)</f>
        <v/>
      </c>
      <c r="P55" s="5" t="n"/>
    </row>
    <row r="56">
      <c r="A56" s="2" t="n"/>
      <c r="B56" s="31" t="n"/>
      <c r="C56" s="4" t="n"/>
      <c r="D56" s="5" t="n"/>
      <c r="E56" s="2" t="n"/>
      <c r="F56" s="4" t="n"/>
      <c r="G56" s="5" t="n"/>
      <c r="H56" s="2" t="n"/>
      <c r="I56" s="6" t="n"/>
      <c r="J56" s="7" t="n"/>
      <c r="K56" s="32" t="n"/>
      <c r="L56" s="9">
        <f>IF(G56="","",IFERROR(VLOOKUP(G56,'Lists &amp; Instructions'!$A$2:$D$9,4,FALSE),0))</f>
        <v/>
      </c>
      <c r="M56" s="10">
        <f>IF(I56="","",IF(I56&lt;=L56,"Yes","Review"))</f>
        <v/>
      </c>
      <c r="N56" s="33">
        <f>IF(OR(G56="",H56="",J56=""),"",IF(H56="Kept",J56*IFERROR(VLOOKUP(G56,'Lists &amp; Instructions'!$A$2:$D$9,3,FALSE),0),0))</f>
        <v/>
      </c>
      <c r="O56" s="33">
        <f>IF(N56="","",N56*10%)</f>
        <v/>
      </c>
      <c r="P56" s="5" t="n"/>
    </row>
    <row r="57">
      <c r="A57" s="2" t="n"/>
      <c r="B57" s="31" t="n"/>
      <c r="C57" s="4" t="n"/>
      <c r="D57" s="5" t="n"/>
      <c r="E57" s="2" t="n"/>
      <c r="F57" s="4" t="n"/>
      <c r="G57" s="5" t="n"/>
      <c r="H57" s="2" t="n"/>
      <c r="I57" s="6" t="n"/>
      <c r="J57" s="7" t="n"/>
      <c r="K57" s="32" t="n"/>
      <c r="L57" s="12">
        <f>IF(G57="","",IFERROR(VLOOKUP(G57,'Lists &amp; Instructions'!$A$2:$D$9,4,FALSE),0))</f>
        <v/>
      </c>
      <c r="M57" s="13">
        <f>IF(I57="","",IF(I57&lt;=L57,"Yes","Review"))</f>
        <v/>
      </c>
      <c r="N57" s="34">
        <f>IF(OR(G57="",H57="",J57=""),"",IF(H57="Kept",J57*IFERROR(VLOOKUP(G57,'Lists &amp; Instructions'!$A$2:$D$9,3,FALSE),0),0))</f>
        <v/>
      </c>
      <c r="O57" s="34">
        <f>IF(N57="","",N57*10%)</f>
        <v/>
      </c>
      <c r="P57" s="5" t="n"/>
    </row>
    <row r="58">
      <c r="A58" s="2" t="n"/>
      <c r="B58" s="31" t="n"/>
      <c r="C58" s="4" t="n"/>
      <c r="D58" s="5" t="n"/>
      <c r="E58" s="2" t="n"/>
      <c r="F58" s="4" t="n"/>
      <c r="G58" s="5" t="n"/>
      <c r="H58" s="2" t="n"/>
      <c r="I58" s="6" t="n"/>
      <c r="J58" s="7" t="n"/>
      <c r="K58" s="32" t="n"/>
      <c r="L58" s="9">
        <f>IF(G58="","",IFERROR(VLOOKUP(G58,'Lists &amp; Instructions'!$A$2:$D$9,4,FALSE),0))</f>
        <v/>
      </c>
      <c r="M58" s="10">
        <f>IF(I58="","",IF(I58&lt;=L58,"Yes","Review"))</f>
        <v/>
      </c>
      <c r="N58" s="33">
        <f>IF(OR(G58="",H58="",J58=""),"",IF(H58="Kept",J58*IFERROR(VLOOKUP(G58,'Lists &amp; Instructions'!$A$2:$D$9,3,FALSE),0),0))</f>
        <v/>
      </c>
      <c r="O58" s="33">
        <f>IF(N58="","",N58*10%)</f>
        <v/>
      </c>
      <c r="P58" s="5" t="n"/>
    </row>
    <row r="59">
      <c r="A59" s="2" t="n"/>
      <c r="B59" s="31" t="n"/>
      <c r="C59" s="4" t="n"/>
      <c r="D59" s="5" t="n"/>
      <c r="E59" s="2" t="n"/>
      <c r="F59" s="4" t="n"/>
      <c r="G59" s="5" t="n"/>
      <c r="H59" s="2" t="n"/>
      <c r="I59" s="6" t="n"/>
      <c r="J59" s="7" t="n"/>
      <c r="K59" s="32" t="n"/>
      <c r="L59" s="12">
        <f>IF(G59="","",IFERROR(VLOOKUP(G59,'Lists &amp; Instructions'!$A$2:$D$9,4,FALSE),0))</f>
        <v/>
      </c>
      <c r="M59" s="13">
        <f>IF(I59="","",IF(I59&lt;=L59,"Yes","Review"))</f>
        <v/>
      </c>
      <c r="N59" s="34">
        <f>IF(OR(G59="",H59="",J59=""),"",IF(H59="Kept",J59*IFERROR(VLOOKUP(G59,'Lists &amp; Instructions'!$A$2:$D$9,3,FALSE),0),0))</f>
        <v/>
      </c>
      <c r="O59" s="34">
        <f>IF(N59="","",N59*10%)</f>
        <v/>
      </c>
      <c r="P59" s="5" t="n"/>
    </row>
    <row r="60">
      <c r="A60" s="2" t="n"/>
      <c r="B60" s="31" t="n"/>
      <c r="C60" s="4" t="n"/>
      <c r="D60" s="5" t="n"/>
      <c r="E60" s="2" t="n"/>
      <c r="F60" s="4" t="n"/>
      <c r="G60" s="5" t="n"/>
      <c r="H60" s="2" t="n"/>
      <c r="I60" s="6" t="n"/>
      <c r="J60" s="7" t="n"/>
      <c r="K60" s="32" t="n"/>
      <c r="L60" s="9">
        <f>IF(G60="","",IFERROR(VLOOKUP(G60,'Lists &amp; Instructions'!$A$2:$D$9,4,FALSE),0))</f>
        <v/>
      </c>
      <c r="M60" s="10">
        <f>IF(I60="","",IF(I60&lt;=L60,"Yes","Review"))</f>
        <v/>
      </c>
      <c r="N60" s="33">
        <f>IF(OR(G60="",H60="",J60=""),"",IF(H60="Kept",J60*IFERROR(VLOOKUP(G60,'Lists &amp; Instructions'!$A$2:$D$9,3,FALSE),0),0))</f>
        <v/>
      </c>
      <c r="O60" s="33">
        <f>IF(N60="","",N60*10%)</f>
        <v/>
      </c>
      <c r="P60" s="5" t="n"/>
    </row>
    <row r="61">
      <c r="A61" s="2" t="n"/>
      <c r="B61" s="31" t="n"/>
      <c r="C61" s="4" t="n"/>
      <c r="D61" s="5" t="n"/>
      <c r="E61" s="2" t="n"/>
      <c r="F61" s="4" t="n"/>
      <c r="G61" s="5" t="n"/>
      <c r="H61" s="2" t="n"/>
      <c r="I61" s="6" t="n"/>
      <c r="J61" s="7" t="n"/>
      <c r="K61" s="32" t="n"/>
      <c r="L61" s="12">
        <f>IF(G61="","",IFERROR(VLOOKUP(G61,'Lists &amp; Instructions'!$A$2:$D$9,4,FALSE),0))</f>
        <v/>
      </c>
      <c r="M61" s="13">
        <f>IF(I61="","",IF(I61&lt;=L61,"Yes","Review"))</f>
        <v/>
      </c>
      <c r="N61" s="34">
        <f>IF(OR(G61="",H61="",J61=""),"",IF(H61="Kept",J61*IFERROR(VLOOKUP(G61,'Lists &amp; Instructions'!$A$2:$D$9,3,FALSE),0),0))</f>
        <v/>
      </c>
      <c r="O61" s="34">
        <f>IF(N61="","",N61*10%)</f>
        <v/>
      </c>
      <c r="P61" s="5" t="n"/>
    </row>
    <row r="62">
      <c r="A62" s="2" t="n"/>
      <c r="B62" s="31" t="n"/>
      <c r="C62" s="4" t="n"/>
      <c r="D62" s="5" t="n"/>
      <c r="E62" s="2" t="n"/>
      <c r="F62" s="4" t="n"/>
      <c r="G62" s="5" t="n"/>
      <c r="H62" s="2" t="n"/>
      <c r="I62" s="6" t="n"/>
      <c r="J62" s="7" t="n"/>
      <c r="K62" s="32" t="n"/>
      <c r="L62" s="9">
        <f>IF(G62="","",IFERROR(VLOOKUP(G62,'Lists &amp; Instructions'!$A$2:$D$9,4,FALSE),0))</f>
        <v/>
      </c>
      <c r="M62" s="10">
        <f>IF(I62="","",IF(I62&lt;=L62,"Yes","Review"))</f>
        <v/>
      </c>
      <c r="N62" s="33">
        <f>IF(OR(G62="",H62="",J62=""),"",IF(H62="Kept",J62*IFERROR(VLOOKUP(G62,'Lists &amp; Instructions'!$A$2:$D$9,3,FALSE),0),0))</f>
        <v/>
      </c>
      <c r="O62" s="33">
        <f>IF(N62="","",N62*10%)</f>
        <v/>
      </c>
      <c r="P62" s="5" t="n"/>
    </row>
    <row r="63">
      <c r="A63" s="2" t="n"/>
      <c r="B63" s="31" t="n"/>
      <c r="C63" s="4" t="n"/>
      <c r="D63" s="5" t="n"/>
      <c r="E63" s="2" t="n"/>
      <c r="F63" s="4" t="n"/>
      <c r="G63" s="5" t="n"/>
      <c r="H63" s="2" t="n"/>
      <c r="I63" s="6" t="n"/>
      <c r="J63" s="7" t="n"/>
      <c r="K63" s="32" t="n"/>
      <c r="L63" s="12">
        <f>IF(G63="","",IFERROR(VLOOKUP(G63,'Lists &amp; Instructions'!$A$2:$D$9,4,FALSE),0))</f>
        <v/>
      </c>
      <c r="M63" s="13">
        <f>IF(I63="","",IF(I63&lt;=L63,"Yes","Review"))</f>
        <v/>
      </c>
      <c r="N63" s="34">
        <f>IF(OR(G63="",H63="",J63=""),"",IF(H63="Kept",J63*IFERROR(VLOOKUP(G63,'Lists &amp; Instructions'!$A$2:$D$9,3,FALSE),0),0))</f>
        <v/>
      </c>
      <c r="O63" s="34">
        <f>IF(N63="","",N63*10%)</f>
        <v/>
      </c>
      <c r="P63" s="5" t="n"/>
    </row>
    <row r="64">
      <c r="A64" s="2" t="n"/>
      <c r="B64" s="31" t="n"/>
      <c r="C64" s="4" t="n"/>
      <c r="D64" s="5" t="n"/>
      <c r="E64" s="2" t="n"/>
      <c r="F64" s="4" t="n"/>
      <c r="G64" s="5" t="n"/>
      <c r="H64" s="2" t="n"/>
      <c r="I64" s="6" t="n"/>
      <c r="J64" s="7" t="n"/>
      <c r="K64" s="32" t="n"/>
      <c r="L64" s="9">
        <f>IF(G64="","",IFERROR(VLOOKUP(G64,'Lists &amp; Instructions'!$A$2:$D$9,4,FALSE),0))</f>
        <v/>
      </c>
      <c r="M64" s="10">
        <f>IF(I64="","",IF(I64&lt;=L64,"Yes","Review"))</f>
        <v/>
      </c>
      <c r="N64" s="33">
        <f>IF(OR(G64="",H64="",J64=""),"",IF(H64="Kept",J64*IFERROR(VLOOKUP(G64,'Lists &amp; Instructions'!$A$2:$D$9,3,FALSE),0),0))</f>
        <v/>
      </c>
      <c r="O64" s="33">
        <f>IF(N64="","",N64*10%)</f>
        <v/>
      </c>
      <c r="P64" s="5" t="n"/>
    </row>
    <row r="65">
      <c r="A65" s="2" t="n"/>
      <c r="B65" s="31" t="n"/>
      <c r="C65" s="4" t="n"/>
      <c r="D65" s="5" t="n"/>
      <c r="E65" s="2" t="n"/>
      <c r="F65" s="4" t="n"/>
      <c r="G65" s="5" t="n"/>
      <c r="H65" s="2" t="n"/>
      <c r="I65" s="6" t="n"/>
      <c r="J65" s="7" t="n"/>
      <c r="K65" s="32" t="n"/>
      <c r="L65" s="12">
        <f>IF(G65="","",IFERROR(VLOOKUP(G65,'Lists &amp; Instructions'!$A$2:$D$9,4,FALSE),0))</f>
        <v/>
      </c>
      <c r="M65" s="13">
        <f>IF(I65="","",IF(I65&lt;=L65,"Yes","Review"))</f>
        <v/>
      </c>
      <c r="N65" s="34">
        <f>IF(OR(G65="",H65="",J65=""),"",IF(H65="Kept",J65*IFERROR(VLOOKUP(G65,'Lists &amp; Instructions'!$A$2:$D$9,3,FALSE),0),0))</f>
        <v/>
      </c>
      <c r="O65" s="34">
        <f>IF(N65="","",N65*10%)</f>
        <v/>
      </c>
      <c r="P65" s="5" t="n"/>
    </row>
    <row r="66">
      <c r="A66" s="2" t="n"/>
      <c r="B66" s="31" t="n"/>
      <c r="C66" s="4" t="n"/>
      <c r="D66" s="5" t="n"/>
      <c r="E66" s="2" t="n"/>
      <c r="F66" s="4" t="n"/>
      <c r="G66" s="5" t="n"/>
      <c r="H66" s="2" t="n"/>
      <c r="I66" s="6" t="n"/>
      <c r="J66" s="7" t="n"/>
      <c r="K66" s="32" t="n"/>
      <c r="L66" s="9">
        <f>IF(G66="","",IFERROR(VLOOKUP(G66,'Lists &amp; Instructions'!$A$2:$D$9,4,FALSE),0))</f>
        <v/>
      </c>
      <c r="M66" s="10">
        <f>IF(I66="","",IF(I66&lt;=L66,"Yes","Review"))</f>
        <v/>
      </c>
      <c r="N66" s="33">
        <f>IF(OR(G66="",H66="",J66=""),"",IF(H66="Kept",J66*IFERROR(VLOOKUP(G66,'Lists &amp; Instructions'!$A$2:$D$9,3,FALSE),0),0))</f>
        <v/>
      </c>
      <c r="O66" s="33">
        <f>IF(N66="","",N66*10%)</f>
        <v/>
      </c>
      <c r="P66" s="5" t="n"/>
    </row>
    <row r="67">
      <c r="A67" s="2" t="n"/>
      <c r="B67" s="31" t="n"/>
      <c r="C67" s="4" t="n"/>
      <c r="D67" s="5" t="n"/>
      <c r="E67" s="2" t="n"/>
      <c r="F67" s="4" t="n"/>
      <c r="G67" s="5" t="n"/>
      <c r="H67" s="2" t="n"/>
      <c r="I67" s="6" t="n"/>
      <c r="J67" s="7" t="n"/>
      <c r="K67" s="32" t="n"/>
      <c r="L67" s="12">
        <f>IF(G67="","",IFERROR(VLOOKUP(G67,'Lists &amp; Instructions'!$A$2:$D$9,4,FALSE),0))</f>
        <v/>
      </c>
      <c r="M67" s="13">
        <f>IF(I67="","",IF(I67&lt;=L67,"Yes","Review"))</f>
        <v/>
      </c>
      <c r="N67" s="34">
        <f>IF(OR(G67="",H67="",J67=""),"",IF(H67="Kept",J67*IFERROR(VLOOKUP(G67,'Lists &amp; Instructions'!$A$2:$D$9,3,FALSE),0),0))</f>
        <v/>
      </c>
      <c r="O67" s="34">
        <f>IF(N67="","",N67*10%)</f>
        <v/>
      </c>
      <c r="P67" s="5" t="n"/>
    </row>
    <row r="68">
      <c r="A68" s="2" t="n"/>
      <c r="B68" s="31" t="n"/>
      <c r="C68" s="4" t="n"/>
      <c r="D68" s="5" t="n"/>
      <c r="E68" s="2" t="n"/>
      <c r="F68" s="4" t="n"/>
      <c r="G68" s="5" t="n"/>
      <c r="H68" s="2" t="n"/>
      <c r="I68" s="6" t="n"/>
      <c r="J68" s="7" t="n"/>
      <c r="K68" s="32" t="n"/>
      <c r="L68" s="9">
        <f>IF(G68="","",IFERROR(VLOOKUP(G68,'Lists &amp; Instructions'!$A$2:$D$9,4,FALSE),0))</f>
        <v/>
      </c>
      <c r="M68" s="10">
        <f>IF(I68="","",IF(I68&lt;=L68,"Yes","Review"))</f>
        <v/>
      </c>
      <c r="N68" s="33">
        <f>IF(OR(G68="",H68="",J68=""),"",IF(H68="Kept",J68*IFERROR(VLOOKUP(G68,'Lists &amp; Instructions'!$A$2:$D$9,3,FALSE),0),0))</f>
        <v/>
      </c>
      <c r="O68" s="33">
        <f>IF(N68="","",N68*10%)</f>
        <v/>
      </c>
      <c r="P68" s="5" t="n"/>
    </row>
    <row r="69">
      <c r="A69" s="2" t="n"/>
      <c r="B69" s="31" t="n"/>
      <c r="C69" s="4" t="n"/>
      <c r="D69" s="5" t="n"/>
      <c r="E69" s="2" t="n"/>
      <c r="F69" s="4" t="n"/>
      <c r="G69" s="5" t="n"/>
      <c r="H69" s="2" t="n"/>
      <c r="I69" s="6" t="n"/>
      <c r="J69" s="7" t="n"/>
      <c r="K69" s="32" t="n"/>
      <c r="L69" s="12">
        <f>IF(G69="","",IFERROR(VLOOKUP(G69,'Lists &amp; Instructions'!$A$2:$D$9,4,FALSE),0))</f>
        <v/>
      </c>
      <c r="M69" s="13">
        <f>IF(I69="","",IF(I69&lt;=L69,"Yes","Review"))</f>
        <v/>
      </c>
      <c r="N69" s="34">
        <f>IF(OR(G69="",H69="",J69=""),"",IF(H69="Kept",J69*IFERROR(VLOOKUP(G69,'Lists &amp; Instructions'!$A$2:$D$9,3,FALSE),0),0))</f>
        <v/>
      </c>
      <c r="O69" s="34">
        <f>IF(N69="","",N69*10%)</f>
        <v/>
      </c>
      <c r="P69" s="5" t="n"/>
    </row>
    <row r="70">
      <c r="A70" s="2" t="n"/>
      <c r="B70" s="31" t="n"/>
      <c r="C70" s="4" t="n"/>
      <c r="D70" s="5" t="n"/>
      <c r="E70" s="2" t="n"/>
      <c r="F70" s="4" t="n"/>
      <c r="G70" s="5" t="n"/>
      <c r="H70" s="2" t="n"/>
      <c r="I70" s="6" t="n"/>
      <c r="J70" s="7" t="n"/>
      <c r="K70" s="32" t="n"/>
      <c r="L70" s="9">
        <f>IF(G70="","",IFERROR(VLOOKUP(G70,'Lists &amp; Instructions'!$A$2:$D$9,4,FALSE),0))</f>
        <v/>
      </c>
      <c r="M70" s="10">
        <f>IF(I70="","",IF(I70&lt;=L70,"Yes","Review"))</f>
        <v/>
      </c>
      <c r="N70" s="33">
        <f>IF(OR(G70="",H70="",J70=""),"",IF(H70="Kept",J70*IFERROR(VLOOKUP(G70,'Lists &amp; Instructions'!$A$2:$D$9,3,FALSE),0),0))</f>
        <v/>
      </c>
      <c r="O70" s="33">
        <f>IF(N70="","",N70*10%)</f>
        <v/>
      </c>
      <c r="P70" s="5" t="n"/>
    </row>
    <row r="71">
      <c r="A71" s="2" t="n"/>
      <c r="B71" s="31" t="n"/>
      <c r="C71" s="4" t="n"/>
      <c r="D71" s="5" t="n"/>
      <c r="E71" s="2" t="n"/>
      <c r="F71" s="4" t="n"/>
      <c r="G71" s="5" t="n"/>
      <c r="H71" s="2" t="n"/>
      <c r="I71" s="6" t="n"/>
      <c r="J71" s="7" t="n"/>
      <c r="K71" s="32" t="n"/>
      <c r="L71" s="12">
        <f>IF(G71="","",IFERROR(VLOOKUP(G71,'Lists &amp; Instructions'!$A$2:$D$9,4,FALSE),0))</f>
        <v/>
      </c>
      <c r="M71" s="13">
        <f>IF(I71="","",IF(I71&lt;=L71,"Yes","Review"))</f>
        <v/>
      </c>
      <c r="N71" s="34">
        <f>IF(OR(G71="",H71="",J71=""),"",IF(H71="Kept",J71*IFERROR(VLOOKUP(G71,'Lists &amp; Instructions'!$A$2:$D$9,3,FALSE),0),0))</f>
        <v/>
      </c>
      <c r="O71" s="34">
        <f>IF(N71="","",N71*10%)</f>
        <v/>
      </c>
      <c r="P71" s="5" t="n"/>
    </row>
    <row r="72">
      <c r="A72" s="2" t="n"/>
      <c r="B72" s="31" t="n"/>
      <c r="C72" s="4" t="n"/>
      <c r="D72" s="5" t="n"/>
      <c r="E72" s="2" t="n"/>
      <c r="F72" s="4" t="n"/>
      <c r="G72" s="5" t="n"/>
      <c r="H72" s="2" t="n"/>
      <c r="I72" s="6" t="n"/>
      <c r="J72" s="7" t="n"/>
      <c r="K72" s="32" t="n"/>
      <c r="L72" s="9">
        <f>IF(G72="","",IFERROR(VLOOKUP(G72,'Lists &amp; Instructions'!$A$2:$D$9,4,FALSE),0))</f>
        <v/>
      </c>
      <c r="M72" s="10">
        <f>IF(I72="","",IF(I72&lt;=L72,"Yes","Review"))</f>
        <v/>
      </c>
      <c r="N72" s="33">
        <f>IF(OR(G72="",H72="",J72=""),"",IF(H72="Kept",J72*IFERROR(VLOOKUP(G72,'Lists &amp; Instructions'!$A$2:$D$9,3,FALSE),0),0))</f>
        <v/>
      </c>
      <c r="O72" s="33">
        <f>IF(N72="","",N72*10%)</f>
        <v/>
      </c>
      <c r="P72" s="5" t="n"/>
    </row>
    <row r="73">
      <c r="A73" s="2" t="n"/>
      <c r="B73" s="31" t="n"/>
      <c r="C73" s="4" t="n"/>
      <c r="D73" s="5" t="n"/>
      <c r="E73" s="2" t="n"/>
      <c r="F73" s="4" t="n"/>
      <c r="G73" s="5" t="n"/>
      <c r="H73" s="2" t="n"/>
      <c r="I73" s="6" t="n"/>
      <c r="J73" s="7" t="n"/>
      <c r="K73" s="32" t="n"/>
      <c r="L73" s="12">
        <f>IF(G73="","",IFERROR(VLOOKUP(G73,'Lists &amp; Instructions'!$A$2:$D$9,4,FALSE),0))</f>
        <v/>
      </c>
      <c r="M73" s="13">
        <f>IF(I73="","",IF(I73&lt;=L73,"Yes","Review"))</f>
        <v/>
      </c>
      <c r="N73" s="34">
        <f>IF(OR(G73="",H73="",J73=""),"",IF(H73="Kept",J73*IFERROR(VLOOKUP(G73,'Lists &amp; Instructions'!$A$2:$D$9,3,FALSE),0),0))</f>
        <v/>
      </c>
      <c r="O73" s="34">
        <f>IF(N73="","",N73*10%)</f>
        <v/>
      </c>
      <c r="P73" s="5" t="n"/>
    </row>
    <row r="74">
      <c r="A74" s="2" t="n"/>
      <c r="B74" s="31" t="n"/>
      <c r="C74" s="4" t="n"/>
      <c r="D74" s="5" t="n"/>
      <c r="E74" s="2" t="n"/>
      <c r="F74" s="4" t="n"/>
      <c r="G74" s="5" t="n"/>
      <c r="H74" s="2" t="n"/>
      <c r="I74" s="6" t="n"/>
      <c r="J74" s="7" t="n"/>
      <c r="K74" s="32" t="n"/>
      <c r="L74" s="9">
        <f>IF(G74="","",IFERROR(VLOOKUP(G74,'Lists &amp; Instructions'!$A$2:$D$9,4,FALSE),0))</f>
        <v/>
      </c>
      <c r="M74" s="10">
        <f>IF(I74="","",IF(I74&lt;=L74,"Yes","Review"))</f>
        <v/>
      </c>
      <c r="N74" s="33">
        <f>IF(OR(G74="",H74="",J74=""),"",IF(H74="Kept",J74*IFERROR(VLOOKUP(G74,'Lists &amp; Instructions'!$A$2:$D$9,3,FALSE),0),0))</f>
        <v/>
      </c>
      <c r="O74" s="33">
        <f>IF(N74="","",N74*10%)</f>
        <v/>
      </c>
      <c r="P74" s="5" t="n"/>
    </row>
    <row r="75">
      <c r="A75" s="2" t="n"/>
      <c r="B75" s="31" t="n"/>
      <c r="C75" s="4" t="n"/>
      <c r="D75" s="5" t="n"/>
      <c r="E75" s="2" t="n"/>
      <c r="F75" s="4" t="n"/>
      <c r="G75" s="5" t="n"/>
      <c r="H75" s="2" t="n"/>
      <c r="I75" s="6" t="n"/>
      <c r="J75" s="7" t="n"/>
      <c r="K75" s="32" t="n"/>
      <c r="L75" s="12">
        <f>IF(G75="","",IFERROR(VLOOKUP(G75,'Lists &amp; Instructions'!$A$2:$D$9,4,FALSE),0))</f>
        <v/>
      </c>
      <c r="M75" s="13">
        <f>IF(I75="","",IF(I75&lt;=L75,"Yes","Review"))</f>
        <v/>
      </c>
      <c r="N75" s="34">
        <f>IF(OR(G75="",H75="",J75=""),"",IF(H75="Kept",J75*IFERROR(VLOOKUP(G75,'Lists &amp; Instructions'!$A$2:$D$9,3,FALSE),0),0))</f>
        <v/>
      </c>
      <c r="O75" s="34">
        <f>IF(N75="","",N75*10%)</f>
        <v/>
      </c>
      <c r="P75" s="5" t="n"/>
    </row>
    <row r="76">
      <c r="A76" s="2" t="n"/>
      <c r="B76" s="31" t="n"/>
      <c r="C76" s="4" t="n"/>
      <c r="D76" s="5" t="n"/>
      <c r="E76" s="2" t="n"/>
      <c r="F76" s="4" t="n"/>
      <c r="G76" s="5" t="n"/>
      <c r="H76" s="2" t="n"/>
      <c r="I76" s="6" t="n"/>
      <c r="J76" s="7" t="n"/>
      <c r="K76" s="32" t="n"/>
      <c r="L76" s="9">
        <f>IF(G76="","",IFERROR(VLOOKUP(G76,'Lists &amp; Instructions'!$A$2:$D$9,4,FALSE),0))</f>
        <v/>
      </c>
      <c r="M76" s="10">
        <f>IF(I76="","",IF(I76&lt;=L76,"Yes","Review"))</f>
        <v/>
      </c>
      <c r="N76" s="33">
        <f>IF(OR(G76="",H76="",J76=""),"",IF(H76="Kept",J76*IFERROR(VLOOKUP(G76,'Lists &amp; Instructions'!$A$2:$D$9,3,FALSE),0),0))</f>
        <v/>
      </c>
      <c r="O76" s="33">
        <f>IF(N76="","",N76*10%)</f>
        <v/>
      </c>
      <c r="P76" s="5" t="n"/>
    </row>
    <row r="77">
      <c r="A77" s="2" t="n"/>
      <c r="B77" s="31" t="n"/>
      <c r="C77" s="4" t="n"/>
      <c r="D77" s="5" t="n"/>
      <c r="E77" s="2" t="n"/>
      <c r="F77" s="4" t="n"/>
      <c r="G77" s="5" t="n"/>
      <c r="H77" s="2" t="n"/>
      <c r="I77" s="6" t="n"/>
      <c r="J77" s="7" t="n"/>
      <c r="K77" s="32" t="n"/>
      <c r="L77" s="12">
        <f>IF(G77="","",IFERROR(VLOOKUP(G77,'Lists &amp; Instructions'!$A$2:$D$9,4,FALSE),0))</f>
        <v/>
      </c>
      <c r="M77" s="13">
        <f>IF(I77="","",IF(I77&lt;=L77,"Yes","Review"))</f>
        <v/>
      </c>
      <c r="N77" s="34">
        <f>IF(OR(G77="",H77="",J77=""),"",IF(H77="Kept",J77*IFERROR(VLOOKUP(G77,'Lists &amp; Instructions'!$A$2:$D$9,3,FALSE),0),0))</f>
        <v/>
      </c>
      <c r="O77" s="34">
        <f>IF(N77="","",N77*10%)</f>
        <v/>
      </c>
      <c r="P77" s="5" t="n"/>
    </row>
    <row r="78">
      <c r="A78" s="2" t="n"/>
      <c r="B78" s="31" t="n"/>
      <c r="C78" s="4" t="n"/>
      <c r="D78" s="5" t="n"/>
      <c r="E78" s="2" t="n"/>
      <c r="F78" s="4" t="n"/>
      <c r="G78" s="5" t="n"/>
      <c r="H78" s="2" t="n"/>
      <c r="I78" s="6" t="n"/>
      <c r="J78" s="7" t="n"/>
      <c r="K78" s="32" t="n"/>
      <c r="L78" s="9">
        <f>IF(G78="","",IFERROR(VLOOKUP(G78,'Lists &amp; Instructions'!$A$2:$D$9,4,FALSE),0))</f>
        <v/>
      </c>
      <c r="M78" s="10">
        <f>IF(I78="","",IF(I78&lt;=L78,"Yes","Review"))</f>
        <v/>
      </c>
      <c r="N78" s="33">
        <f>IF(OR(G78="",H78="",J78=""),"",IF(H78="Kept",J78*IFERROR(VLOOKUP(G78,'Lists &amp; Instructions'!$A$2:$D$9,3,FALSE),0),0))</f>
        <v/>
      </c>
      <c r="O78" s="33">
        <f>IF(N78="","",N78*10%)</f>
        <v/>
      </c>
      <c r="P78" s="5" t="n"/>
    </row>
    <row r="79">
      <c r="A79" s="2" t="n"/>
      <c r="B79" s="31" t="n"/>
      <c r="C79" s="4" t="n"/>
      <c r="D79" s="5" t="n"/>
      <c r="E79" s="2" t="n"/>
      <c r="F79" s="4" t="n"/>
      <c r="G79" s="5" t="n"/>
      <c r="H79" s="2" t="n"/>
      <c r="I79" s="6" t="n"/>
      <c r="J79" s="7" t="n"/>
      <c r="K79" s="32" t="n"/>
      <c r="L79" s="12">
        <f>IF(G79="","",IFERROR(VLOOKUP(G79,'Lists &amp; Instructions'!$A$2:$D$9,4,FALSE),0))</f>
        <v/>
      </c>
      <c r="M79" s="13">
        <f>IF(I79="","",IF(I79&lt;=L79,"Yes","Review"))</f>
        <v/>
      </c>
      <c r="N79" s="34">
        <f>IF(OR(G79="",H79="",J79=""),"",IF(H79="Kept",J79*IFERROR(VLOOKUP(G79,'Lists &amp; Instructions'!$A$2:$D$9,3,FALSE),0),0))</f>
        <v/>
      </c>
      <c r="O79" s="34">
        <f>IF(N79="","",N79*10%)</f>
        <v/>
      </c>
      <c r="P79" s="5" t="n"/>
    </row>
    <row r="80">
      <c r="A80" s="2" t="n"/>
      <c r="B80" s="31" t="n"/>
      <c r="C80" s="4" t="n"/>
      <c r="D80" s="5" t="n"/>
      <c r="E80" s="2" t="n"/>
      <c r="F80" s="4" t="n"/>
      <c r="G80" s="5" t="n"/>
      <c r="H80" s="2" t="n"/>
      <c r="I80" s="6" t="n"/>
      <c r="J80" s="7" t="n"/>
      <c r="K80" s="32" t="n"/>
      <c r="L80" s="9">
        <f>IF(G80="","",IFERROR(VLOOKUP(G80,'Lists &amp; Instructions'!$A$2:$D$9,4,FALSE),0))</f>
        <v/>
      </c>
      <c r="M80" s="10">
        <f>IF(I80="","",IF(I80&lt;=L80,"Yes","Review"))</f>
        <v/>
      </c>
      <c r="N80" s="33">
        <f>IF(OR(G80="",H80="",J80=""),"",IF(H80="Kept",J80*IFERROR(VLOOKUP(G80,'Lists &amp; Instructions'!$A$2:$D$9,3,FALSE),0),0))</f>
        <v/>
      </c>
      <c r="O80" s="33">
        <f>IF(N80="","",N80*10%)</f>
        <v/>
      </c>
      <c r="P80" s="5" t="n"/>
    </row>
    <row r="81">
      <c r="A81" s="2" t="n"/>
      <c r="B81" s="31" t="n"/>
      <c r="C81" s="4" t="n"/>
      <c r="D81" s="5" t="n"/>
      <c r="E81" s="2" t="n"/>
      <c r="F81" s="4" t="n"/>
      <c r="G81" s="5" t="n"/>
      <c r="H81" s="2" t="n"/>
      <c r="I81" s="6" t="n"/>
      <c r="J81" s="7" t="n"/>
      <c r="K81" s="32" t="n"/>
      <c r="L81" s="12">
        <f>IF(G81="","",IFERROR(VLOOKUP(G81,'Lists &amp; Instructions'!$A$2:$D$9,4,FALSE),0))</f>
        <v/>
      </c>
      <c r="M81" s="13">
        <f>IF(I81="","",IF(I81&lt;=L81,"Yes","Review"))</f>
        <v/>
      </c>
      <c r="N81" s="34">
        <f>IF(OR(G81="",H81="",J81=""),"",IF(H81="Kept",J81*IFERROR(VLOOKUP(G81,'Lists &amp; Instructions'!$A$2:$D$9,3,FALSE),0),0))</f>
        <v/>
      </c>
      <c r="O81" s="34">
        <f>IF(N81="","",N81*10%)</f>
        <v/>
      </c>
      <c r="P81" s="5" t="n"/>
    </row>
    <row r="82">
      <c r="A82" s="2" t="n"/>
      <c r="B82" s="31" t="n"/>
      <c r="C82" s="4" t="n"/>
      <c r="D82" s="5" t="n"/>
      <c r="E82" s="2" t="n"/>
      <c r="F82" s="4" t="n"/>
      <c r="G82" s="5" t="n"/>
      <c r="H82" s="2" t="n"/>
      <c r="I82" s="6" t="n"/>
      <c r="J82" s="7" t="n"/>
      <c r="K82" s="32" t="n"/>
      <c r="L82" s="9">
        <f>IF(G82="","",IFERROR(VLOOKUP(G82,'Lists &amp; Instructions'!$A$2:$D$9,4,FALSE),0))</f>
        <v/>
      </c>
      <c r="M82" s="10">
        <f>IF(I82="","",IF(I82&lt;=L82,"Yes","Review"))</f>
        <v/>
      </c>
      <c r="N82" s="33">
        <f>IF(OR(G82="",H82="",J82=""),"",IF(H82="Kept",J82*IFERROR(VLOOKUP(G82,'Lists &amp; Instructions'!$A$2:$D$9,3,FALSE),0),0))</f>
        <v/>
      </c>
      <c r="O82" s="33">
        <f>IF(N82="","",N82*10%)</f>
        <v/>
      </c>
      <c r="P82" s="5" t="n"/>
    </row>
    <row r="83">
      <c r="A83" s="2" t="n"/>
      <c r="B83" s="31" t="n"/>
      <c r="C83" s="4" t="n"/>
      <c r="D83" s="5" t="n"/>
      <c r="E83" s="2" t="n"/>
      <c r="F83" s="4" t="n"/>
      <c r="G83" s="5" t="n"/>
      <c r="H83" s="2" t="n"/>
      <c r="I83" s="6" t="n"/>
      <c r="J83" s="7" t="n"/>
      <c r="K83" s="32" t="n"/>
      <c r="L83" s="12">
        <f>IF(G83="","",IFERROR(VLOOKUP(G83,'Lists &amp; Instructions'!$A$2:$D$9,4,FALSE),0))</f>
        <v/>
      </c>
      <c r="M83" s="13">
        <f>IF(I83="","",IF(I83&lt;=L83,"Yes","Review"))</f>
        <v/>
      </c>
      <c r="N83" s="34">
        <f>IF(OR(G83="",H83="",J83=""),"",IF(H83="Kept",J83*IFERROR(VLOOKUP(G83,'Lists &amp; Instructions'!$A$2:$D$9,3,FALSE),0),0))</f>
        <v/>
      </c>
      <c r="O83" s="34">
        <f>IF(N83="","",N83*10%)</f>
        <v/>
      </c>
      <c r="P83" s="5" t="n"/>
    </row>
    <row r="84">
      <c r="A84" s="2" t="n"/>
      <c r="B84" s="31" t="n"/>
      <c r="C84" s="4" t="n"/>
      <c r="D84" s="5" t="n"/>
      <c r="E84" s="2" t="n"/>
      <c r="F84" s="4" t="n"/>
      <c r="G84" s="5" t="n"/>
      <c r="H84" s="2" t="n"/>
      <c r="I84" s="6" t="n"/>
      <c r="J84" s="7" t="n"/>
      <c r="K84" s="32" t="n"/>
      <c r="L84" s="9">
        <f>IF(G84="","",IFERROR(VLOOKUP(G84,'Lists &amp; Instructions'!$A$2:$D$9,4,FALSE),0))</f>
        <v/>
      </c>
      <c r="M84" s="10">
        <f>IF(I84="","",IF(I84&lt;=L84,"Yes","Review"))</f>
        <v/>
      </c>
      <c r="N84" s="33">
        <f>IF(OR(G84="",H84="",J84=""),"",IF(H84="Kept",J84*IFERROR(VLOOKUP(G84,'Lists &amp; Instructions'!$A$2:$D$9,3,FALSE),0),0))</f>
        <v/>
      </c>
      <c r="O84" s="33">
        <f>IF(N84="","",N84*10%)</f>
        <v/>
      </c>
      <c r="P84" s="5" t="n"/>
    </row>
    <row r="85">
      <c r="A85" s="2" t="n"/>
      <c r="B85" s="31" t="n"/>
      <c r="C85" s="4" t="n"/>
      <c r="D85" s="5" t="n"/>
      <c r="E85" s="2" t="n"/>
      <c r="F85" s="4" t="n"/>
      <c r="G85" s="5" t="n"/>
      <c r="H85" s="2" t="n"/>
      <c r="I85" s="6" t="n"/>
      <c r="J85" s="7" t="n"/>
      <c r="K85" s="32" t="n"/>
      <c r="L85" s="12">
        <f>IF(G85="","",IFERROR(VLOOKUP(G85,'Lists &amp; Instructions'!$A$2:$D$9,4,FALSE),0))</f>
        <v/>
      </c>
      <c r="M85" s="13">
        <f>IF(I85="","",IF(I85&lt;=L85,"Yes","Review"))</f>
        <v/>
      </c>
      <c r="N85" s="34">
        <f>IF(OR(G85="",H85="",J85=""),"",IF(H85="Kept",J85*IFERROR(VLOOKUP(G85,'Lists &amp; Instructions'!$A$2:$D$9,3,FALSE),0),0))</f>
        <v/>
      </c>
      <c r="O85" s="34">
        <f>IF(N85="","",N85*10%)</f>
        <v/>
      </c>
      <c r="P85" s="5" t="n"/>
    </row>
    <row r="86">
      <c r="A86" s="2" t="n"/>
      <c r="B86" s="31" t="n"/>
      <c r="C86" s="4" t="n"/>
      <c r="D86" s="5" t="n"/>
      <c r="E86" s="2" t="n"/>
      <c r="F86" s="4" t="n"/>
      <c r="G86" s="5" t="n"/>
      <c r="H86" s="2" t="n"/>
      <c r="I86" s="6" t="n"/>
      <c r="J86" s="7" t="n"/>
      <c r="K86" s="32" t="n"/>
      <c r="L86" s="9">
        <f>IF(G86="","",IFERROR(VLOOKUP(G86,'Lists &amp; Instructions'!$A$2:$D$9,4,FALSE),0))</f>
        <v/>
      </c>
      <c r="M86" s="10">
        <f>IF(I86="","",IF(I86&lt;=L86,"Yes","Review"))</f>
        <v/>
      </c>
      <c r="N86" s="33">
        <f>IF(OR(G86="",H86="",J86=""),"",IF(H86="Kept",J86*IFERROR(VLOOKUP(G86,'Lists &amp; Instructions'!$A$2:$D$9,3,FALSE),0),0))</f>
        <v/>
      </c>
      <c r="O86" s="33">
        <f>IF(N86="","",N86*10%)</f>
        <v/>
      </c>
      <c r="P86" s="5" t="n"/>
    </row>
    <row r="87">
      <c r="A87" s="2" t="n"/>
      <c r="B87" s="31" t="n"/>
      <c r="C87" s="4" t="n"/>
      <c r="D87" s="5" t="n"/>
      <c r="E87" s="2" t="n"/>
      <c r="F87" s="4" t="n"/>
      <c r="G87" s="5" t="n"/>
      <c r="H87" s="2" t="n"/>
      <c r="I87" s="6" t="n"/>
      <c r="J87" s="7" t="n"/>
      <c r="K87" s="32" t="n"/>
      <c r="L87" s="12">
        <f>IF(G87="","",IFERROR(VLOOKUP(G87,'Lists &amp; Instructions'!$A$2:$D$9,4,FALSE),0))</f>
        <v/>
      </c>
      <c r="M87" s="13">
        <f>IF(I87="","",IF(I87&lt;=L87,"Yes","Review"))</f>
        <v/>
      </c>
      <c r="N87" s="34">
        <f>IF(OR(G87="",H87="",J87=""),"",IF(H87="Kept",J87*IFERROR(VLOOKUP(G87,'Lists &amp; Instructions'!$A$2:$D$9,3,FALSE),0),0))</f>
        <v/>
      </c>
      <c r="O87" s="34">
        <f>IF(N87="","",N87*10%)</f>
        <v/>
      </c>
      <c r="P87" s="5" t="n"/>
    </row>
    <row r="88">
      <c r="A88" s="2" t="n"/>
      <c r="B88" s="31" t="n"/>
      <c r="C88" s="4" t="n"/>
      <c r="D88" s="5" t="n"/>
      <c r="E88" s="2" t="n"/>
      <c r="F88" s="4" t="n"/>
      <c r="G88" s="5" t="n"/>
      <c r="H88" s="2" t="n"/>
      <c r="I88" s="6" t="n"/>
      <c r="J88" s="7" t="n"/>
      <c r="K88" s="32" t="n"/>
      <c r="L88" s="9">
        <f>IF(G88="","",IFERROR(VLOOKUP(G88,'Lists &amp; Instructions'!$A$2:$D$9,4,FALSE),0))</f>
        <v/>
      </c>
      <c r="M88" s="10">
        <f>IF(I88="","",IF(I88&lt;=L88,"Yes","Review"))</f>
        <v/>
      </c>
      <c r="N88" s="33">
        <f>IF(OR(G88="",H88="",J88=""),"",IF(H88="Kept",J88*IFERROR(VLOOKUP(G88,'Lists &amp; Instructions'!$A$2:$D$9,3,FALSE),0),0))</f>
        <v/>
      </c>
      <c r="O88" s="33">
        <f>IF(N88="","",N88*10%)</f>
        <v/>
      </c>
      <c r="P88" s="5" t="n"/>
    </row>
    <row r="89">
      <c r="A89" s="2" t="n"/>
      <c r="B89" s="31" t="n"/>
      <c r="C89" s="4" t="n"/>
      <c r="D89" s="5" t="n"/>
      <c r="E89" s="2" t="n"/>
      <c r="F89" s="4" t="n"/>
      <c r="G89" s="5" t="n"/>
      <c r="H89" s="2" t="n"/>
      <c r="I89" s="6" t="n"/>
      <c r="J89" s="7" t="n"/>
      <c r="K89" s="32" t="n"/>
      <c r="L89" s="12">
        <f>IF(G89="","",IFERROR(VLOOKUP(G89,'Lists &amp; Instructions'!$A$2:$D$9,4,FALSE),0))</f>
        <v/>
      </c>
      <c r="M89" s="13">
        <f>IF(I89="","",IF(I89&lt;=L89,"Yes","Review"))</f>
        <v/>
      </c>
      <c r="N89" s="34">
        <f>IF(OR(G89="",H89="",J89=""),"",IF(H89="Kept",J89*IFERROR(VLOOKUP(G89,'Lists &amp; Instructions'!$A$2:$D$9,3,FALSE),0),0))</f>
        <v/>
      </c>
      <c r="O89" s="34">
        <f>IF(N89="","",N89*10%)</f>
        <v/>
      </c>
      <c r="P89" s="5" t="n"/>
    </row>
    <row r="90">
      <c r="A90" s="2" t="n"/>
      <c r="B90" s="31" t="n"/>
      <c r="C90" s="4" t="n"/>
      <c r="D90" s="5" t="n"/>
      <c r="E90" s="2" t="n"/>
      <c r="F90" s="4" t="n"/>
      <c r="G90" s="5" t="n"/>
      <c r="H90" s="2" t="n"/>
      <c r="I90" s="6" t="n"/>
      <c r="J90" s="7" t="n"/>
      <c r="K90" s="32" t="n"/>
      <c r="L90" s="9">
        <f>IF(G90="","",IFERROR(VLOOKUP(G90,'Lists &amp; Instructions'!$A$2:$D$9,4,FALSE),0))</f>
        <v/>
      </c>
      <c r="M90" s="10">
        <f>IF(I90="","",IF(I90&lt;=L90,"Yes","Review"))</f>
        <v/>
      </c>
      <c r="N90" s="33">
        <f>IF(OR(G90="",H90="",J90=""),"",IF(H90="Kept",J90*IFERROR(VLOOKUP(G90,'Lists &amp; Instructions'!$A$2:$D$9,3,FALSE),0),0))</f>
        <v/>
      </c>
      <c r="O90" s="33">
        <f>IF(N90="","",N90*10%)</f>
        <v/>
      </c>
      <c r="P90" s="5" t="n"/>
    </row>
    <row r="91">
      <c r="A91" s="2" t="n"/>
      <c r="B91" s="31" t="n"/>
      <c r="C91" s="4" t="n"/>
      <c r="D91" s="5" t="n"/>
      <c r="E91" s="2" t="n"/>
      <c r="F91" s="4" t="n"/>
      <c r="G91" s="5" t="n"/>
      <c r="H91" s="2" t="n"/>
      <c r="I91" s="6" t="n"/>
      <c r="J91" s="7" t="n"/>
      <c r="K91" s="32" t="n"/>
      <c r="L91" s="12">
        <f>IF(G91="","",IFERROR(VLOOKUP(G91,'Lists &amp; Instructions'!$A$2:$D$9,4,FALSE),0))</f>
        <v/>
      </c>
      <c r="M91" s="13">
        <f>IF(I91="","",IF(I91&lt;=L91,"Yes","Review"))</f>
        <v/>
      </c>
      <c r="N91" s="34">
        <f>IF(OR(G91="",H91="",J91=""),"",IF(H91="Kept",J91*IFERROR(VLOOKUP(G91,'Lists &amp; Instructions'!$A$2:$D$9,3,FALSE),0),0))</f>
        <v/>
      </c>
      <c r="O91" s="34">
        <f>IF(N91="","",N91*10%)</f>
        <v/>
      </c>
      <c r="P91" s="5" t="n"/>
    </row>
    <row r="92">
      <c r="A92" s="2" t="n"/>
      <c r="B92" s="31" t="n"/>
      <c r="C92" s="4" t="n"/>
      <c r="D92" s="5" t="n"/>
      <c r="E92" s="2" t="n"/>
      <c r="F92" s="4" t="n"/>
      <c r="G92" s="5" t="n"/>
      <c r="H92" s="2" t="n"/>
      <c r="I92" s="6" t="n"/>
      <c r="J92" s="7" t="n"/>
      <c r="K92" s="32" t="n"/>
      <c r="L92" s="9">
        <f>IF(G92="","",IFERROR(VLOOKUP(G92,'Lists &amp; Instructions'!$A$2:$D$9,4,FALSE),0))</f>
        <v/>
      </c>
      <c r="M92" s="10">
        <f>IF(I92="","",IF(I92&lt;=L92,"Yes","Review"))</f>
        <v/>
      </c>
      <c r="N92" s="33">
        <f>IF(OR(G92="",H92="",J92=""),"",IF(H92="Kept",J92*IFERROR(VLOOKUP(G92,'Lists &amp; Instructions'!$A$2:$D$9,3,FALSE),0),0))</f>
        <v/>
      </c>
      <c r="O92" s="33">
        <f>IF(N92="","",N92*10%)</f>
        <v/>
      </c>
      <c r="P92" s="5" t="n"/>
    </row>
    <row r="93">
      <c r="A93" s="2" t="n"/>
      <c r="B93" s="31" t="n"/>
      <c r="C93" s="4" t="n"/>
      <c r="D93" s="5" t="n"/>
      <c r="E93" s="2" t="n"/>
      <c r="F93" s="4" t="n"/>
      <c r="G93" s="5" t="n"/>
      <c r="H93" s="2" t="n"/>
      <c r="I93" s="6" t="n"/>
      <c r="J93" s="7" t="n"/>
      <c r="K93" s="32" t="n"/>
      <c r="L93" s="12">
        <f>IF(G93="","",IFERROR(VLOOKUP(G93,'Lists &amp; Instructions'!$A$2:$D$9,4,FALSE),0))</f>
        <v/>
      </c>
      <c r="M93" s="13">
        <f>IF(I93="","",IF(I93&lt;=L93,"Yes","Review"))</f>
        <v/>
      </c>
      <c r="N93" s="34">
        <f>IF(OR(G93="",H93="",J93=""),"",IF(H93="Kept",J93*IFERROR(VLOOKUP(G93,'Lists &amp; Instructions'!$A$2:$D$9,3,FALSE),0),0))</f>
        <v/>
      </c>
      <c r="O93" s="34">
        <f>IF(N93="","",N93*10%)</f>
        <v/>
      </c>
      <c r="P93" s="5" t="n"/>
    </row>
    <row r="94">
      <c r="A94" s="2" t="n"/>
      <c r="B94" s="31" t="n"/>
      <c r="C94" s="4" t="n"/>
      <c r="D94" s="5" t="n"/>
      <c r="E94" s="2" t="n"/>
      <c r="F94" s="4" t="n"/>
      <c r="G94" s="5" t="n"/>
      <c r="H94" s="2" t="n"/>
      <c r="I94" s="6" t="n"/>
      <c r="J94" s="7" t="n"/>
      <c r="K94" s="32" t="n"/>
      <c r="L94" s="9">
        <f>IF(G94="","",IFERROR(VLOOKUP(G94,'Lists &amp; Instructions'!$A$2:$D$9,4,FALSE),0))</f>
        <v/>
      </c>
      <c r="M94" s="10">
        <f>IF(I94="","",IF(I94&lt;=L94,"Yes","Review"))</f>
        <v/>
      </c>
      <c r="N94" s="33">
        <f>IF(OR(G94="",H94="",J94=""),"",IF(H94="Kept",J94*IFERROR(VLOOKUP(G94,'Lists &amp; Instructions'!$A$2:$D$9,3,FALSE),0),0))</f>
        <v/>
      </c>
      <c r="O94" s="33">
        <f>IF(N94="","",N94*10%)</f>
        <v/>
      </c>
      <c r="P94" s="5" t="n"/>
    </row>
    <row r="95">
      <c r="A95" s="2" t="n"/>
      <c r="B95" s="31" t="n"/>
      <c r="C95" s="4" t="n"/>
      <c r="D95" s="5" t="n"/>
      <c r="E95" s="2" t="n"/>
      <c r="F95" s="4" t="n"/>
      <c r="G95" s="5" t="n"/>
      <c r="H95" s="2" t="n"/>
      <c r="I95" s="6" t="n"/>
      <c r="J95" s="7" t="n"/>
      <c r="K95" s="32" t="n"/>
      <c r="L95" s="12">
        <f>IF(G95="","",IFERROR(VLOOKUP(G95,'Lists &amp; Instructions'!$A$2:$D$9,4,FALSE),0))</f>
        <v/>
      </c>
      <c r="M95" s="13">
        <f>IF(I95="","",IF(I95&lt;=L95,"Yes","Review"))</f>
        <v/>
      </c>
      <c r="N95" s="34">
        <f>IF(OR(G95="",H95="",J95=""),"",IF(H95="Kept",J95*IFERROR(VLOOKUP(G95,'Lists &amp; Instructions'!$A$2:$D$9,3,FALSE),0),0))</f>
        <v/>
      </c>
      <c r="O95" s="34">
        <f>IF(N95="","",N95*10%)</f>
        <v/>
      </c>
      <c r="P95" s="5" t="n"/>
    </row>
    <row r="96">
      <c r="A96" s="2" t="n"/>
      <c r="B96" s="31" t="n"/>
      <c r="C96" s="4" t="n"/>
      <c r="D96" s="5" t="n"/>
      <c r="E96" s="2" t="n"/>
      <c r="F96" s="4" t="n"/>
      <c r="G96" s="5" t="n"/>
      <c r="H96" s="2" t="n"/>
      <c r="I96" s="6" t="n"/>
      <c r="J96" s="7" t="n"/>
      <c r="K96" s="32" t="n"/>
      <c r="L96" s="9">
        <f>IF(G96="","",IFERROR(VLOOKUP(G96,'Lists &amp; Instructions'!$A$2:$D$9,4,FALSE),0))</f>
        <v/>
      </c>
      <c r="M96" s="10">
        <f>IF(I96="","",IF(I96&lt;=L96,"Yes","Review"))</f>
        <v/>
      </c>
      <c r="N96" s="33">
        <f>IF(OR(G96="",H96="",J96=""),"",IF(H96="Kept",J96*IFERROR(VLOOKUP(G96,'Lists &amp; Instructions'!$A$2:$D$9,3,FALSE),0),0))</f>
        <v/>
      </c>
      <c r="O96" s="33">
        <f>IF(N96="","",N96*10%)</f>
        <v/>
      </c>
      <c r="P96" s="5" t="n"/>
    </row>
    <row r="97">
      <c r="A97" s="2" t="n"/>
      <c r="B97" s="31" t="n"/>
      <c r="C97" s="4" t="n"/>
      <c r="D97" s="5" t="n"/>
      <c r="E97" s="2" t="n"/>
      <c r="F97" s="4" t="n"/>
      <c r="G97" s="5" t="n"/>
      <c r="H97" s="2" t="n"/>
      <c r="I97" s="6" t="n"/>
      <c r="J97" s="7" t="n"/>
      <c r="K97" s="32" t="n"/>
      <c r="L97" s="12">
        <f>IF(G97="","",IFERROR(VLOOKUP(G97,'Lists &amp; Instructions'!$A$2:$D$9,4,FALSE),0))</f>
        <v/>
      </c>
      <c r="M97" s="13">
        <f>IF(I97="","",IF(I97&lt;=L97,"Yes","Review"))</f>
        <v/>
      </c>
      <c r="N97" s="34">
        <f>IF(OR(G97="",H97="",J97=""),"",IF(H97="Kept",J97*IFERROR(VLOOKUP(G97,'Lists &amp; Instructions'!$A$2:$D$9,3,FALSE),0),0))</f>
        <v/>
      </c>
      <c r="O97" s="34">
        <f>IF(N97="","",N97*10%)</f>
        <v/>
      </c>
      <c r="P97" s="5" t="n"/>
    </row>
    <row r="98">
      <c r="A98" s="2" t="n"/>
      <c r="B98" s="31" t="n"/>
      <c r="C98" s="4" t="n"/>
      <c r="D98" s="5" t="n"/>
      <c r="E98" s="2" t="n"/>
      <c r="F98" s="4" t="n"/>
      <c r="G98" s="5" t="n"/>
      <c r="H98" s="2" t="n"/>
      <c r="I98" s="6" t="n"/>
      <c r="J98" s="7" t="n"/>
      <c r="K98" s="32" t="n"/>
      <c r="L98" s="9">
        <f>IF(G98="","",IFERROR(VLOOKUP(G98,'Lists &amp; Instructions'!$A$2:$D$9,4,FALSE),0))</f>
        <v/>
      </c>
      <c r="M98" s="10">
        <f>IF(I98="","",IF(I98&lt;=L98,"Yes","Review"))</f>
        <v/>
      </c>
      <c r="N98" s="33">
        <f>IF(OR(G98="",H98="",J98=""),"",IF(H98="Kept",J98*IFERROR(VLOOKUP(G98,'Lists &amp; Instructions'!$A$2:$D$9,3,FALSE),0),0))</f>
        <v/>
      </c>
      <c r="O98" s="33">
        <f>IF(N98="","",N98*10%)</f>
        <v/>
      </c>
      <c r="P98" s="5" t="n"/>
    </row>
    <row r="99">
      <c r="A99" s="2" t="n"/>
      <c r="B99" s="31" t="n"/>
      <c r="C99" s="4" t="n"/>
      <c r="D99" s="5" t="n"/>
      <c r="E99" s="2" t="n"/>
      <c r="F99" s="4" t="n"/>
      <c r="G99" s="5" t="n"/>
      <c r="H99" s="2" t="n"/>
      <c r="I99" s="6" t="n"/>
      <c r="J99" s="7" t="n"/>
      <c r="K99" s="32" t="n"/>
      <c r="L99" s="12">
        <f>IF(G99="","",IFERROR(VLOOKUP(G99,'Lists &amp; Instructions'!$A$2:$D$9,4,FALSE),0))</f>
        <v/>
      </c>
      <c r="M99" s="13">
        <f>IF(I99="","",IF(I99&lt;=L99,"Yes","Review"))</f>
        <v/>
      </c>
      <c r="N99" s="34">
        <f>IF(OR(G99="",H99="",J99=""),"",IF(H99="Kept",J99*IFERROR(VLOOKUP(G99,'Lists &amp; Instructions'!$A$2:$D$9,3,FALSE),0),0))</f>
        <v/>
      </c>
      <c r="O99" s="34">
        <f>IF(N99="","",N99*10%)</f>
        <v/>
      </c>
      <c r="P99" s="5" t="n"/>
    </row>
    <row r="100">
      <c r="A100" s="2" t="n"/>
      <c r="B100" s="31" t="n"/>
      <c r="C100" s="4" t="n"/>
      <c r="D100" s="5" t="n"/>
      <c r="E100" s="2" t="n"/>
      <c r="F100" s="4" t="n"/>
      <c r="G100" s="5" t="n"/>
      <c r="H100" s="2" t="n"/>
      <c r="I100" s="6" t="n"/>
      <c r="J100" s="7" t="n"/>
      <c r="K100" s="32" t="n"/>
      <c r="L100" s="9">
        <f>IF(G100="","",IFERROR(VLOOKUP(G100,'Lists &amp; Instructions'!$A$2:$D$9,4,FALSE),0))</f>
        <v/>
      </c>
      <c r="M100" s="10">
        <f>IF(I100="","",IF(I100&lt;=L100,"Yes","Review"))</f>
        <v/>
      </c>
      <c r="N100" s="33">
        <f>IF(OR(G100="",H100="",J100=""),"",IF(H100="Kept",J100*IFERROR(VLOOKUP(G100,'Lists &amp; Instructions'!$A$2:$D$9,3,FALSE),0),0))</f>
        <v/>
      </c>
      <c r="O100" s="33">
        <f>IF(N100="","",N100*10%)</f>
        <v/>
      </c>
      <c r="P100" s="5" t="n"/>
    </row>
    <row r="101">
      <c r="A101" s="2" t="n"/>
      <c r="B101" s="31" t="n"/>
      <c r="C101" s="4" t="n"/>
      <c r="D101" s="5" t="n"/>
      <c r="E101" s="2" t="n"/>
      <c r="F101" s="4" t="n"/>
      <c r="G101" s="5" t="n"/>
      <c r="H101" s="2" t="n"/>
      <c r="I101" s="6" t="n"/>
      <c r="J101" s="7" t="n"/>
      <c r="K101" s="32" t="n"/>
      <c r="L101" s="12">
        <f>IF(G101="","",IFERROR(VLOOKUP(G101,'Lists &amp; Instructions'!$A$2:$D$9,4,FALSE),0))</f>
        <v/>
      </c>
      <c r="M101" s="13">
        <f>IF(I101="","",IF(I101&lt;=L101,"Yes","Review"))</f>
        <v/>
      </c>
      <c r="N101" s="34">
        <f>IF(OR(G101="",H101="",J101=""),"",IF(H101="Kept",J101*IFERROR(VLOOKUP(G101,'Lists &amp; Instructions'!$A$2:$D$9,3,FALSE),0),0))</f>
        <v/>
      </c>
      <c r="O101" s="34">
        <f>IF(N101="","",N101*10%)</f>
        <v/>
      </c>
      <c r="P101" s="5" t="n"/>
    </row>
  </sheetData>
  <autoFilter ref="A1:P101"/>
  <conditionalFormatting sqref="A2:P101">
    <cfRule type="expression" priority="1" dxfId="0">
      <formula>$H2="Released"</formula>
    </cfRule>
  </conditionalFormatting>
  <conditionalFormatting sqref="M2:M101">
    <cfRule type="expression" priority="2" dxfId="1">
      <formula>$M2="Review"</formula>
    </cfRule>
    <cfRule type="expression" priority="3" dxfId="2">
      <formula>$M2="Yes"</formula>
    </cfRule>
  </conditionalFormatting>
  <dataValidations count="7">
    <dataValidation sqref="G2:G101" showErrorMessage="1" showInputMessage="1" allowBlank="1" errorTitle="Select a listed species" error="Choose a species from the approved list." type="list">
      <formula1>='Lists &amp; Instructions'!$A$2:$A$9</formula1>
    </dataValidation>
    <dataValidation sqref="E2:E101" showErrorMessage="1" showInputMessage="1" allowBlank="1" errorTitle="Select a state or territory" error="Choose a state or territory from the approved list." type="list">
      <formula1>='Lists &amp; Instructions'!$H$2:$H$9</formula1>
    </dataValidation>
    <dataValidation sqref="F2:F101" showErrorMessage="1" showInputMessage="1" allowBlank="1" errorTitle="Select a fishing method" error="Choose a fishing method from the approved list." type="list">
      <formula1>='Lists &amp; Instructions'!$F$2:$F$6</formula1>
    </dataValidation>
    <dataValidation sqref="H2:H101" showErrorMessage="1" showInputMessage="1" allowBlank="1" errorTitle="Select catch status" error="Choose Kept or Released." type="list">
      <formula1>='Lists &amp; Instructions'!$J$2:$J$3</formula1>
    </dataValidation>
    <dataValidation sqref="I2:I101" showErrorMessage="1" showInputMessage="1" allowBlank="1" errorTitle="Enter a whole number" error="Number caught must be between 0 and 999." type="whole" operator="between">
      <formula1>0</formula1>
      <formula2>999</formula2>
    </dataValidation>
    <dataValidation sqref="J2:J101" showErrorMessage="1" showInputMessage="1" allowBlank="1" errorTitle="Enter a valid weight" error="Weight must be between 0 and 500 kg." type="decimal" operator="between">
      <formula1>0</formula1>
      <formula2>500</formula2>
    </dataValidation>
    <dataValidation sqref="K2:K101" showErrorMessage="1" showInputMessage="1" allowBlank="1" errorTitle="Enter a valid length" error="Length must be between 0 and 500 cm." type="decimal" operator="between">
      <formula1>0</formula1>
      <formula2>500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38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.92" customWidth="1" min="1" max="1"/>
    <col width="32.23999999999999" customWidth="1" min="2" max="2"/>
    <col width="34" customWidth="1" min="3" max="3"/>
    <col width="34" customWidth="1" min="4" max="4"/>
    <col width="34" customWidth="1" min="5" max="5"/>
    <col width="34" customWidth="1" min="6" max="6"/>
    <col width="14" customWidth="1" min="7" max="7"/>
    <col width="20" customWidth="1" min="8" max="8"/>
    <col width="28.64" customWidth="1" min="9" max="9"/>
    <col width="14" customWidth="1" min="10" max="10"/>
    <col width="31" customWidth="1" min="11" max="11"/>
    <col width="3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 ht="28" customHeight="1">
      <c r="A1" s="44" t="inlineStr">
        <is>
          <t>Australian Fishing Catch Log Summary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  <c r="O1" s="35" t="n"/>
      <c r="P1" s="35" t="n"/>
      <c r="Q1" s="35" t="n"/>
      <c r="R1" s="35" t="n"/>
      <c r="S1" s="35" t="n"/>
      <c r="T1" s="35" t="n"/>
      <c r="U1" s="35" t="n"/>
      <c r="V1" s="36" t="n"/>
    </row>
    <row r="2"/>
    <row r="3"/>
    <row r="4">
      <c r="A4" s="45" t="inlineStr">
        <is>
          <t>Total fish recorded</t>
        </is>
      </c>
      <c r="B4" s="46">
        <f>SUM('Catch Log'!$I$2:$I$101)</f>
        <v/>
      </c>
      <c r="C4" s="45" t="inlineStr">
        <is>
          <t>Total weight retained</t>
        </is>
      </c>
      <c r="D4" s="47">
        <f>SUMIF('Catch Log'!$H$2:$H$101,"Kept",'Catch Log'!$J$2:$J$101)</f>
        <v/>
      </c>
      <c r="E4" s="45" t="inlineStr">
        <is>
          <t>Average retained weight</t>
        </is>
      </c>
      <c r="F4" s="47">
        <f>IFERROR(AVERAGEIF('Catch Log'!$H$2:$H$101,"Kept",'Catch Log'!$J$2:$J$101),0)</f>
        <v/>
      </c>
    </row>
    <row r="5">
      <c r="A5" s="45" t="inlineStr">
        <is>
          <t>Total estimated value</t>
        </is>
      </c>
      <c r="B5" s="48">
        <f>SUM('Catch Log'!$N$2:$N$101)</f>
        <v/>
      </c>
      <c r="C5" s="45" t="inlineStr">
        <is>
          <t>GST component</t>
        </is>
      </c>
      <c r="D5" s="48">
        <f>SUM('Catch Log'!$O$2:$O$101)</f>
        <v/>
      </c>
      <c r="E5" s="45" t="inlineStr">
        <is>
          <t>Released catch percentage</t>
        </is>
      </c>
      <c r="F5" s="49">
        <f>IFERROR(COUNTIF('Catch Log'!$H$2:$H$101,"Released")/COUNTA('Catch Log'!$A$2:$A$101),0)</f>
        <v/>
      </c>
    </row>
    <row r="6">
      <c r="A6" s="45" t="inlineStr">
        <is>
          <t>Compliance alerts</t>
        </is>
      </c>
      <c r="B6" s="46">
        <f>COUNTIF('Catch Log'!$M$2:$M$101,"Review")</f>
        <v/>
      </c>
    </row>
    <row r="7"/>
    <row r="8">
      <c r="A8" s="45" t="inlineStr">
        <is>
          <t>Species Performance</t>
        </is>
      </c>
      <c r="B8" s="16" t="n"/>
      <c r="C8" s="16" t="n"/>
      <c r="D8" s="16" t="n"/>
      <c r="E8" s="16" t="n"/>
      <c r="F8" s="16" t="n"/>
      <c r="H8" s="45" t="inlineStr">
        <is>
          <t>Catch Status</t>
        </is>
      </c>
      <c r="I8" s="16" t="n"/>
      <c r="K8" s="45" t="inlineStr">
        <is>
          <t>Retained Weight by Location</t>
        </is>
      </c>
      <c r="L8" s="16" t="n"/>
    </row>
    <row r="9">
      <c r="A9" s="50" t="inlineStr">
        <is>
          <t>Species</t>
        </is>
      </c>
      <c r="B9" s="50" t="inlineStr">
        <is>
          <t>Catch Count</t>
        </is>
      </c>
      <c r="C9" s="50" t="inlineStr">
        <is>
          <t>Kept Count</t>
        </is>
      </c>
      <c r="D9" s="50" t="inlineStr">
        <is>
          <t>Released Count</t>
        </is>
      </c>
      <c r="E9" s="50" t="inlineStr">
        <is>
          <t>Total Weight (kg)</t>
        </is>
      </c>
      <c r="F9" s="50" t="inlineStr">
        <is>
          <t>Average Length (cm)</t>
        </is>
      </c>
      <c r="H9" s="50" t="inlineStr">
        <is>
          <t>Status</t>
        </is>
      </c>
      <c r="I9" s="50" t="inlineStr">
        <is>
          <t>Catch Count</t>
        </is>
      </c>
      <c r="K9" s="50" t="inlineStr">
        <is>
          <t>Fishing Location</t>
        </is>
      </c>
      <c r="L9" s="50" t="inlineStr">
        <is>
          <t>Retained Weight (kg)</t>
        </is>
      </c>
    </row>
    <row r="10">
      <c r="A10" s="51" t="inlineStr">
        <is>
          <t>Bream</t>
        </is>
      </c>
      <c r="B10" s="52">
        <f>COUNTIF('Catch Log'!$G$2:$G$101,A10)</f>
        <v/>
      </c>
      <c r="C10" s="52">
        <f>COUNTIFS('Catch Log'!$G$2:$G$101,A10,'Catch Log'!$H$2:$H$101,"Kept")</f>
        <v/>
      </c>
      <c r="D10" s="52">
        <f>COUNTIFS('Catch Log'!$G$2:$G$101,A10,'Catch Log'!$H$2:$H$101,"Released")</f>
        <v/>
      </c>
      <c r="E10" s="53">
        <f>SUMIF('Catch Log'!$G$2:$G$101,A10,'Catch Log'!$J$2:$J$101)</f>
        <v/>
      </c>
      <c r="F10" s="54">
        <f>IFERROR(AVERAGEIF('Catch Log'!$G$2:$G$101,A10,'Catch Log'!$K$2:$K$101),0)</f>
        <v/>
      </c>
      <c r="H10" s="52" t="inlineStr">
        <is>
          <t>Kept</t>
        </is>
      </c>
      <c r="I10" s="52">
        <f>COUNTIF('Catch Log'!$H$2:$H$101,H10)</f>
        <v/>
      </c>
      <c r="K10" s="51" t="inlineStr">
        <is>
          <t>Hawkesbury River, Sydney</t>
        </is>
      </c>
      <c r="L10" s="53">
        <f>SUMIFS('Catch Log'!$J$2:$J$101,'Catch Log'!$D$2:$D$101,K10,'Catch Log'!$H$2:$H$101,"Kept")</f>
        <v/>
      </c>
    </row>
    <row r="11">
      <c r="A11" s="55" t="inlineStr">
        <is>
          <t>Flathead</t>
        </is>
      </c>
      <c r="B11" s="56">
        <f>COUNTIF('Catch Log'!$G$2:$G$101,A11)</f>
        <v/>
      </c>
      <c r="C11" s="56">
        <f>COUNTIFS('Catch Log'!$G$2:$G$101,A11,'Catch Log'!$H$2:$H$101,"Kept")</f>
        <v/>
      </c>
      <c r="D11" s="56">
        <f>COUNTIFS('Catch Log'!$G$2:$G$101,A11,'Catch Log'!$H$2:$H$101,"Released")</f>
        <v/>
      </c>
      <c r="E11" s="57">
        <f>SUMIF('Catch Log'!$G$2:$G$101,A11,'Catch Log'!$J$2:$J$101)</f>
        <v/>
      </c>
      <c r="F11" s="58">
        <f>IFERROR(AVERAGEIF('Catch Log'!$G$2:$G$101,A11,'Catch Log'!$K$2:$K$101),0)</f>
        <v/>
      </c>
      <c r="H11" s="56" t="inlineStr">
        <is>
          <t>Released</t>
        </is>
      </c>
      <c r="I11" s="56">
        <f>COUNTIF('Catch Log'!$H$2:$H$101,H11)</f>
        <v/>
      </c>
      <c r="K11" s="55" t="inlineStr">
        <is>
          <t>Port Phillip Bay, Melbourne</t>
        </is>
      </c>
      <c r="L11" s="57">
        <f>SUMIFS('Catch Log'!$J$2:$J$101,'Catch Log'!$D$2:$D$101,K11,'Catch Log'!$H$2:$H$101,"Kept")</f>
        <v/>
      </c>
    </row>
    <row r="12">
      <c r="A12" s="51" t="inlineStr">
        <is>
          <t>Snapper</t>
        </is>
      </c>
      <c r="B12" s="52">
        <f>COUNTIF('Catch Log'!$G$2:$G$101,A12)</f>
        <v/>
      </c>
      <c r="C12" s="52">
        <f>COUNTIFS('Catch Log'!$G$2:$G$101,A12,'Catch Log'!$H$2:$H$101,"Kept")</f>
        <v/>
      </c>
      <c r="D12" s="52">
        <f>COUNTIFS('Catch Log'!$G$2:$G$101,A12,'Catch Log'!$H$2:$H$101,"Released")</f>
        <v/>
      </c>
      <c r="E12" s="53">
        <f>SUMIF('Catch Log'!$G$2:$G$101,A12,'Catch Log'!$J$2:$J$101)</f>
        <v/>
      </c>
      <c r="F12" s="54">
        <f>IFERROR(AVERAGEIF('Catch Log'!$G$2:$G$101,A12,'Catch Log'!$K$2:$K$101),0)</f>
        <v/>
      </c>
      <c r="K12" s="51" t="inlineStr">
        <is>
          <t>Moreton Bay, Brisbane</t>
        </is>
      </c>
      <c r="L12" s="53">
        <f>SUMIFS('Catch Log'!$J$2:$J$101,'Catch Log'!$D$2:$D$101,K12,'Catch Log'!$H$2:$H$101,"Kept")</f>
        <v/>
      </c>
    </row>
    <row r="13">
      <c r="A13" s="55" t="inlineStr">
        <is>
          <t>Australian salmon</t>
        </is>
      </c>
      <c r="B13" s="56">
        <f>COUNTIF('Catch Log'!$G$2:$G$101,A13)</f>
        <v/>
      </c>
      <c r="C13" s="56">
        <f>COUNTIFS('Catch Log'!$G$2:$G$101,A13,'Catch Log'!$H$2:$H$101,"Kept")</f>
        <v/>
      </c>
      <c r="D13" s="56">
        <f>COUNTIFS('Catch Log'!$G$2:$G$101,A13,'Catch Log'!$H$2:$H$101,"Released")</f>
        <v/>
      </c>
      <c r="E13" s="57">
        <f>SUMIF('Catch Log'!$G$2:$G$101,A13,'Catch Log'!$J$2:$J$101)</f>
        <v/>
      </c>
      <c r="F13" s="58">
        <f>IFERROR(AVERAGEIF('Catch Log'!$G$2:$G$101,A13,'Catch Log'!$K$2:$K$101),0)</f>
        <v/>
      </c>
      <c r="K13" s="55" t="inlineStr">
        <is>
          <t>Swan River, Perth</t>
        </is>
      </c>
      <c r="L13" s="57">
        <f>SUMIFS('Catch Log'!$J$2:$J$101,'Catch Log'!$D$2:$D$101,K13,'Catch Log'!$H$2:$H$101,"Kept")</f>
        <v/>
      </c>
    </row>
    <row r="14">
      <c r="A14" s="51" t="inlineStr">
        <is>
          <t>King George whiting</t>
        </is>
      </c>
      <c r="B14" s="52">
        <f>COUNTIF('Catch Log'!$G$2:$G$101,A14)</f>
        <v/>
      </c>
      <c r="C14" s="52">
        <f>COUNTIFS('Catch Log'!$G$2:$G$101,A14,'Catch Log'!$H$2:$H$101,"Kept")</f>
        <v/>
      </c>
      <c r="D14" s="52">
        <f>COUNTIFS('Catch Log'!$G$2:$G$101,A14,'Catch Log'!$H$2:$H$101,"Released")</f>
        <v/>
      </c>
      <c r="E14" s="53">
        <f>SUMIF('Catch Log'!$G$2:$G$101,A14,'Catch Log'!$J$2:$J$101)</f>
        <v/>
      </c>
      <c r="F14" s="54">
        <f>IFERROR(AVERAGEIF('Catch Log'!$G$2:$G$101,A14,'Catch Log'!$K$2:$K$101),0)</f>
        <v/>
      </c>
      <c r="K14" s="51" t="inlineStr">
        <is>
          <t>Gulf St Vincent, Adelaide</t>
        </is>
      </c>
      <c r="L14" s="53">
        <f>SUMIFS('Catch Log'!$J$2:$J$101,'Catch Log'!$D$2:$D$101,K14,'Catch Log'!$H$2:$H$101,"Kept")</f>
        <v/>
      </c>
    </row>
    <row r="15">
      <c r="A15" s="55" t="inlineStr">
        <is>
          <t>Dusky flathead</t>
        </is>
      </c>
      <c r="B15" s="56">
        <f>COUNTIF('Catch Log'!$G$2:$G$101,A15)</f>
        <v/>
      </c>
      <c r="C15" s="56">
        <f>COUNTIFS('Catch Log'!$G$2:$G$101,A15,'Catch Log'!$H$2:$H$101,"Kept")</f>
        <v/>
      </c>
      <c r="D15" s="56">
        <f>COUNTIFS('Catch Log'!$G$2:$G$101,A15,'Catch Log'!$H$2:$H$101,"Released")</f>
        <v/>
      </c>
      <c r="E15" s="57">
        <f>SUMIF('Catch Log'!$G$2:$G$101,A15,'Catch Log'!$J$2:$J$101)</f>
        <v/>
      </c>
      <c r="F15" s="58">
        <f>IFERROR(AVERAGEIF('Catch Log'!$G$2:$G$101,A15,'Catch Log'!$K$2:$K$101),0)</f>
        <v/>
      </c>
      <c r="K15" s="55" t="inlineStr">
        <is>
          <t>Broadwater, Gold Coast</t>
        </is>
      </c>
      <c r="L15" s="57">
        <f>SUMIFS('Catch Log'!$J$2:$J$101,'Catch Log'!$D$2:$D$101,K15,'Catch Log'!$H$2:$H$101,"Kept")</f>
        <v/>
      </c>
    </row>
    <row r="16">
      <c r="A16" s="51" t="inlineStr">
        <is>
          <t>Tailor</t>
        </is>
      </c>
      <c r="B16" s="52">
        <f>COUNTIF('Catch Log'!$G$2:$G$101,A16)</f>
        <v/>
      </c>
      <c r="C16" s="52">
        <f>COUNTIFS('Catch Log'!$G$2:$G$101,A16,'Catch Log'!$H$2:$H$101,"Kept")</f>
        <v/>
      </c>
      <c r="D16" s="52">
        <f>COUNTIFS('Catch Log'!$G$2:$G$101,A16,'Catch Log'!$H$2:$H$101,"Released")</f>
        <v/>
      </c>
      <c r="E16" s="53">
        <f>SUMIF('Catch Log'!$G$2:$G$101,A16,'Catch Log'!$J$2:$J$101)</f>
        <v/>
      </c>
      <c r="F16" s="54">
        <f>IFERROR(AVERAGEIF('Catch Log'!$G$2:$G$101,A16,'Catch Log'!$K$2:$K$101),0)</f>
        <v/>
      </c>
      <c r="K16" s="51" t="inlineStr">
        <is>
          <t>Lake Macquarie, Newcastle</t>
        </is>
      </c>
      <c r="L16" s="53">
        <f>SUMIFS('Catch Log'!$J$2:$J$101,'Catch Log'!$D$2:$D$101,K16,'Catch Log'!$H$2:$H$101,"Kept")</f>
        <v/>
      </c>
    </row>
    <row r="17">
      <c r="A17" s="55" t="inlineStr">
        <is>
          <t>Murray cod</t>
        </is>
      </c>
      <c r="B17" s="56">
        <f>COUNTIF('Catch Log'!$G$2:$G$101,A17)</f>
        <v/>
      </c>
      <c r="C17" s="56">
        <f>COUNTIFS('Catch Log'!$G$2:$G$101,A17,'Catch Log'!$H$2:$H$101,"Kept")</f>
        <v/>
      </c>
      <c r="D17" s="56">
        <f>COUNTIFS('Catch Log'!$G$2:$G$101,A17,'Catch Log'!$H$2:$H$101,"Released")</f>
        <v/>
      </c>
      <c r="E17" s="57">
        <f>SUMIF('Catch Log'!$G$2:$G$101,A17,'Catch Log'!$J$2:$J$101)</f>
        <v/>
      </c>
      <c r="F17" s="58">
        <f>IFERROR(AVERAGEIF('Catch Log'!$G$2:$G$101,A17,'Catch Log'!$K$2:$K$101),0)</f>
        <v/>
      </c>
      <c r="K17" s="55" t="inlineStr">
        <is>
          <t>Murrumbidgee River, Canberra</t>
        </is>
      </c>
      <c r="L17" s="57">
        <f>SUMIFS('Catch Log'!$J$2:$J$101,'Catch Log'!$D$2:$D$101,K17,'Catch Log'!$H$2:$H$101,"Kept")</f>
        <v/>
      </c>
    </row>
    <row r="18">
      <c r="K18" s="51" t="inlineStr">
        <is>
          <t>Derwent River, Hobart</t>
        </is>
      </c>
      <c r="L18" s="53">
        <f>SUMIFS('Catch Log'!$J$2:$J$101,'Catch Log'!$D$2:$D$101,K18,'Catch Log'!$H$2:$H$101,"Kept")</f>
        <v/>
      </c>
    </row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</sheetData>
  <mergeCells count="1">
    <mergeCell ref="A1:V1"/>
  </mergeCells>
  <conditionalFormatting sqref="B6">
    <cfRule type="expression" priority="1" dxfId="1">
      <formula>B6&gt;0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showGridLines="0" zoomScale="80" zoomScaleNormal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6" customWidth="1" min="2" max="2"/>
    <col width="29" customWidth="1" min="3" max="3"/>
    <col width="14" customWidth="1" min="4" max="4"/>
    <col width="14" customWidth="1" min="5" max="5"/>
    <col width="20" customWidth="1" min="6" max="6"/>
    <col width="14" customWidth="1" min="7" max="7"/>
    <col width="18" customWidth="1" min="8" max="8"/>
    <col width="14" customWidth="1" min="9" max="9"/>
    <col width="18" customWidth="1" min="10" max="10"/>
  </cols>
  <sheetData>
    <row r="1">
      <c r="A1" s="50" t="inlineStr">
        <is>
          <t>Species</t>
        </is>
      </c>
      <c r="B1" s="50" t="inlineStr">
        <is>
          <t>Category</t>
        </is>
      </c>
      <c r="C1" s="50" t="inlineStr">
        <is>
          <t>Indicative Value per kg (AUD)</t>
        </is>
      </c>
      <c r="D1" s="50" t="inlineStr">
        <is>
          <t>Bag Limit</t>
        </is>
      </c>
      <c r="F1" s="50" t="inlineStr">
        <is>
          <t>Fishing Method</t>
        </is>
      </c>
      <c r="H1" s="50" t="inlineStr">
        <is>
          <t>State/Territory</t>
        </is>
      </c>
      <c r="J1" s="50" t="inlineStr">
        <is>
          <t>Kept/Released</t>
        </is>
      </c>
    </row>
    <row r="2">
      <c r="A2" s="59" t="inlineStr">
        <is>
          <t>Bream</t>
        </is>
      </c>
      <c r="B2" s="59" t="inlineStr">
        <is>
          <t>Estuary</t>
        </is>
      </c>
      <c r="C2" s="60" t="n">
        <v>28</v>
      </c>
      <c r="D2" s="61" t="n">
        <v>10</v>
      </c>
      <c r="F2" s="62" t="inlineStr">
        <is>
          <t>Land-based</t>
        </is>
      </c>
      <c r="H2" s="62" t="inlineStr">
        <is>
          <t>NSW</t>
        </is>
      </c>
      <c r="J2" s="62" t="inlineStr">
        <is>
          <t>Kept</t>
        </is>
      </c>
    </row>
    <row r="3">
      <c r="A3" s="59" t="inlineStr">
        <is>
          <t>Flathead</t>
        </is>
      </c>
      <c r="B3" s="59" t="inlineStr">
        <is>
          <t>Estuary</t>
        </is>
      </c>
      <c r="C3" s="60" t="n">
        <v>24</v>
      </c>
      <c r="D3" s="61" t="n">
        <v>10</v>
      </c>
      <c r="F3" s="62" t="inlineStr">
        <is>
          <t>Boat</t>
        </is>
      </c>
      <c r="H3" s="62" t="inlineStr">
        <is>
          <t>VIC</t>
        </is>
      </c>
      <c r="J3" s="62" t="inlineStr">
        <is>
          <t>Released</t>
        </is>
      </c>
    </row>
    <row r="4">
      <c r="A4" s="59" t="inlineStr">
        <is>
          <t>Snapper</t>
        </is>
      </c>
      <c r="B4" s="59" t="inlineStr">
        <is>
          <t>Marine</t>
        </is>
      </c>
      <c r="C4" s="60" t="n">
        <v>36</v>
      </c>
      <c r="D4" s="61" t="n">
        <v>5</v>
      </c>
      <c r="F4" s="62" t="inlineStr">
        <is>
          <t>Kayak</t>
        </is>
      </c>
      <c r="H4" s="62" t="inlineStr">
        <is>
          <t>QLD</t>
        </is>
      </c>
    </row>
    <row r="5">
      <c r="A5" s="59" t="inlineStr">
        <is>
          <t>Australian salmon</t>
        </is>
      </c>
      <c r="B5" s="59" t="inlineStr">
        <is>
          <t>Marine</t>
        </is>
      </c>
      <c r="C5" s="60" t="n">
        <v>18</v>
      </c>
      <c r="D5" s="61" t="n">
        <v>4</v>
      </c>
      <c r="F5" s="62" t="inlineStr">
        <is>
          <t>Rock fishing</t>
        </is>
      </c>
      <c r="H5" s="62" t="inlineStr">
        <is>
          <t>WA</t>
        </is>
      </c>
    </row>
    <row r="6">
      <c r="A6" s="59" t="inlineStr">
        <is>
          <t>King George whiting</t>
        </is>
      </c>
      <c r="B6" s="59" t="inlineStr">
        <is>
          <t>Marine</t>
        </is>
      </c>
      <c r="C6" s="60" t="n">
        <v>40</v>
      </c>
      <c r="D6" s="61" t="n">
        <v>12</v>
      </c>
      <c r="F6" s="62" t="inlineStr">
        <is>
          <t>Fly fishing</t>
        </is>
      </c>
      <c r="H6" s="62" t="inlineStr">
        <is>
          <t>SA</t>
        </is>
      </c>
    </row>
    <row r="7">
      <c r="A7" s="59" t="inlineStr">
        <is>
          <t>Dusky flathead</t>
        </is>
      </c>
      <c r="B7" s="59" t="inlineStr">
        <is>
          <t>Estuary</t>
        </is>
      </c>
      <c r="C7" s="60" t="n">
        <v>26</v>
      </c>
      <c r="D7" s="61" t="n">
        <v>5</v>
      </c>
      <c r="H7" s="62" t="inlineStr">
        <is>
          <t>TAS</t>
        </is>
      </c>
    </row>
    <row r="8">
      <c r="A8" s="59" t="inlineStr">
        <is>
          <t>Tailor</t>
        </is>
      </c>
      <c r="B8" s="59" t="inlineStr">
        <is>
          <t>Marine</t>
        </is>
      </c>
      <c r="C8" s="60" t="n">
        <v>20</v>
      </c>
      <c r="D8" s="61" t="n">
        <v>10</v>
      </c>
      <c r="H8" s="62" t="inlineStr">
        <is>
          <t>ACT</t>
        </is>
      </c>
    </row>
    <row r="9">
      <c r="A9" s="59" t="inlineStr">
        <is>
          <t>Murray cod</t>
        </is>
      </c>
      <c r="B9" s="59" t="inlineStr">
        <is>
          <t>Freshwater</t>
        </is>
      </c>
      <c r="C9" s="60" t="n">
        <v>32</v>
      </c>
      <c r="D9" s="61" t="n">
        <v>1</v>
      </c>
      <c r="H9" s="62" t="inlineStr">
        <is>
          <t>NT</t>
        </is>
      </c>
    </row>
    <row r="10"/>
    <row r="11"/>
    <row r="12">
      <c r="A12" s="63" t="inlineStr">
        <is>
          <t>Using the Catch Log</t>
        </is>
      </c>
      <c r="B12" s="30" t="n"/>
      <c r="C12" s="30" t="n"/>
      <c r="D12" s="30" t="n"/>
      <c r="E12" s="30" t="n"/>
      <c r="F12" s="30" t="n"/>
    </row>
    <row r="13" ht="28" customHeight="1">
      <c r="A13" s="51" t="inlineStr">
        <is>
          <t>1. Enter one catch event per row in Catch Log.</t>
        </is>
      </c>
    </row>
    <row r="14" ht="28" customHeight="1">
      <c r="A14" s="55" t="inlineStr">
        <is>
          <t>2. Record dates as DD/MM/YYYY.</t>
        </is>
      </c>
    </row>
    <row r="15" ht="28" customHeight="1">
      <c r="A15" s="51" t="inlineStr">
        <is>
          <t>3. Confirm local state or territory fishing regulations before retaining fish.</t>
        </is>
      </c>
    </row>
    <row r="16" ht="28" customHeight="1">
      <c r="A16" s="55" t="inlineStr">
        <is>
          <t>4. Bag limits are indicative only and must be checked with the relevant fisheries authority.</t>
        </is>
      </c>
    </row>
    <row r="17" ht="28" customHeight="1">
      <c r="A17" s="51" t="inlineStr">
        <is>
          <t>5. GST is shown at 10% for estimated value reporting and is not a substitute for accounting advice.</t>
        </is>
      </c>
    </row>
    <row r="18" ht="28" customHeight="1">
      <c r="A18" s="55" t="inlineStr">
        <is>
          <t>6. Review “Review” compliance alerts before relying on the log.</t>
        </is>
      </c>
    </row>
    <row r="19" ht="28" customHeight="1">
      <c r="A19" s="51" t="inlineStr">
        <is>
          <t>Indicative values and bag limits are editable reference values for personal log planning.</t>
        </is>
      </c>
    </row>
  </sheetData>
  <autoFilter ref="A1:D9"/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2026-09-23T13:58:10Z</dcterms:created>
  <dcterms:modified xmlns:dcterms="http://purl.org/dc/terms/" xmlns:xsi="http://www.w3.org/2001/XMLSchema-instance" xsi:type="dcterms:W3CDTF">2026-09-23T13:58:10Z</dcterms:modified>
</cp:coreProperties>
</file>