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vidends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Tax 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$#,##0.00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color rgb="0016A34A"/>
      <sz val="10"/>
    </font>
    <font>
      <name val="Calibri"/>
      <b val="1"/>
      <color rgb="00FFFFFF"/>
      <sz val="10"/>
    </font>
    <font>
      <name val="Calibri"/>
      <b val="1"/>
      <color rgb="00FFFFFF"/>
    </font>
    <font>
      <name val="Calibri"/>
      <b val="1"/>
      <color rgb="001E293B"/>
      <sz val="10"/>
    </font>
    <font>
      <name val="Calibri"/>
      <b val="1"/>
      <color rgb="0016A34A"/>
    </font>
    <font>
      <name val="Calibri"/>
      <b val="1"/>
      <color rgb="001E293B"/>
      <sz val="9"/>
    </font>
    <font>
      <name val="Calibri"/>
      <b val="1"/>
      <color rgb="00006A4E"/>
      <sz val="14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8FAFC"/>
      </patternFill>
    </fill>
    <fill>
      <patternFill patternType="solid">
        <fgColor rgb="00006A4E"/>
      </patternFill>
    </fill>
    <fill>
      <patternFill patternType="solid">
        <fgColor rgb="00E2E8F0"/>
      </patternFill>
    </fill>
    <fill>
      <patternFill patternType="solid">
        <fgColor rgb="00F0FDF4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 wrapText="1"/>
    </xf>
    <xf numFmtId="3" fontId="3" fillId="3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5" fontId="5" fillId="4" borderId="1" applyAlignment="1" pivotButton="0" quotePrefix="0" xfId="0">
      <alignment horizontal="right" vertical="center"/>
    </xf>
    <xf numFmtId="10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/>
    </xf>
    <xf numFmtId="165" fontId="5" fillId="5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center" vertical="center"/>
    </xf>
    <xf numFmtId="0" fontId="0" fillId="6" borderId="1" pivotButton="0" quotePrefix="0" xfId="0"/>
    <xf numFmtId="165" fontId="7" fillId="6" borderId="1" applyAlignment="1" pivotButton="0" quotePrefix="0" xfId="0">
      <alignment horizontal="right" vertical="center"/>
    </xf>
    <xf numFmtId="0" fontId="8" fillId="5" borderId="1" applyAlignment="1" pivotButton="0" quotePrefix="0" xfId="0">
      <alignment horizontal="left" vertical="center" wrapText="1"/>
    </xf>
    <xf numFmtId="165" fontId="9" fillId="5" borderId="1" applyAlignment="1" pivotButton="0" quotePrefix="0" xfId="0">
      <alignment horizontal="right" vertical="center"/>
    </xf>
    <xf numFmtId="0" fontId="10" fillId="7" borderId="1" applyAlignment="1" pivotButton="0" quotePrefix="0" xfId="0">
      <alignment horizontal="center" vertical="center"/>
    </xf>
    <xf numFmtId="165" fontId="11" fillId="8" borderId="1" applyAlignment="1" pivotButton="0" quotePrefix="0" xfId="0">
      <alignment horizontal="center" vertical="center"/>
    </xf>
    <xf numFmtId="10" fontId="11" fillId="8" borderId="1" applyAlignment="1" pivotButton="0" quotePrefix="0" xfId="0">
      <alignment horizontal="center" vertical="center"/>
    </xf>
    <xf numFmtId="3" fontId="11" fillId="8" borderId="1" applyAlignment="1" pivotButton="0" quotePrefix="0" xfId="0">
      <alignment horizontal="center" vertical="center"/>
    </xf>
    <xf numFmtId="3" fontId="3" fillId="4" borderId="1" applyAlignment="1" pivotButton="0" quotePrefix="0" xfId="0">
      <alignment horizontal="center" vertical="center"/>
    </xf>
    <xf numFmtId="3" fontId="3" fillId="5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right" vertical="center"/>
    </xf>
    <xf numFmtId="0" fontId="6" fillId="6" borderId="1" applyAlignment="1" pivotButton="0" quotePrefix="0" xfId="0">
      <alignment horizontal="left" vertical="center" wrapText="1"/>
    </xf>
    <xf numFmtId="0" fontId="8" fillId="5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Cash Dividend vs Franking Credits by Company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'Summary'!C10</f>
            </strRef>
          </tx>
          <spPr>
            <a:solidFill xmlns:a="http://schemas.openxmlformats.org/drawingml/2006/main">
              <a:srgbClr val="006A4E"/>
            </a:solidFill>
            <a:ln xmlns:a="http://schemas.openxmlformats.org/drawingml/2006/main">
              <a:prstDash val="solid"/>
            </a:ln>
          </spPr>
          <cat>
            <numRef>
              <f>'Summary'!$A$11:$A$20</f>
            </numRef>
          </cat>
          <val>
            <numRef>
              <f>'Summary'!$C$11:$C$20</f>
            </numRef>
          </val>
        </ser>
        <ser>
          <idx val="1"/>
          <order val="1"/>
          <tx>
            <strRef>
              <f>'Summary'!D10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'Summary'!$A$11:$A$20</f>
            </numRef>
          </cat>
          <val>
            <numRef>
              <f>'Summary'!$D$11:$D$20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Company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(AUD)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Fully Franked vs Partial/Unfranked Income</a:t>
            </a:r>
          </a:p>
        </rich>
      </tx>
    </title>
    <plotArea>
      <pieChart>
        <varyColors val="1"/>
        <ser>
          <idx val="0"/>
          <order val="0"/>
          <tx>
            <strRef>
              <f>'Summary'!B24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06A4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cat>
            <numRef>
              <f>'Summary'!$A$25:$A$26</f>
            </numRef>
          </cat>
          <val>
            <numRef>
              <f>'Summary'!$B$25:$B$26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5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23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0" customWidth="1" min="3" max="3"/>
    <col width="22" customWidth="1" min="4" max="4"/>
    <col width="12" customWidth="1" min="5" max="5"/>
    <col width="20" customWidth="1" min="6" max="6"/>
    <col width="18" customWidth="1" min="7" max="7"/>
    <col width="12" customWidth="1" min="8" max="8"/>
    <col width="20" customWidth="1" min="9" max="9"/>
    <col width="20" customWidth="1" min="10" max="10"/>
    <col width="22" customWidth="1" min="11" max="11"/>
    <col width="11" customWidth="1" min="12" max="12"/>
    <col width="28" customWidth="1" min="13" max="13"/>
  </cols>
  <sheetData>
    <row r="1" ht="28" customHeight="1">
      <c r="A1" s="1" t="inlineStr">
        <is>
          <t>Franking Credits Tracker — Dividend Register 2025/2026</t>
        </is>
      </c>
    </row>
    <row r="2" ht="36" customHeight="1">
      <c r="A2" s="2" t="inlineStr">
        <is>
          <t>Date Received</t>
        </is>
      </c>
      <c r="B2" s="2" t="inlineStr">
        <is>
          <t>Company / ETF Name</t>
        </is>
      </c>
      <c r="C2" s="2" t="inlineStr">
        <is>
          <t>ASX Code</t>
        </is>
      </c>
      <c r="D2" s="2" t="inlineStr">
        <is>
          <t>Broker / Account</t>
        </is>
      </c>
      <c r="E2" s="2" t="inlineStr">
        <is>
          <t>Shares Held</t>
        </is>
      </c>
      <c r="F2" s="2" t="inlineStr">
        <is>
          <t>Dividend per Share ($)</t>
        </is>
      </c>
      <c r="G2" s="2" t="inlineStr">
        <is>
          <t>Cash Dividend ($)</t>
        </is>
      </c>
      <c r="H2" s="2" t="inlineStr">
        <is>
          <t>Franked %</t>
        </is>
      </c>
      <c r="I2" s="2" t="inlineStr">
        <is>
          <t>Franking Credit Rate</t>
        </is>
      </c>
      <c r="J2" s="2" t="inlineStr">
        <is>
          <t>Franking Credit ($)</t>
        </is>
      </c>
      <c r="K2" s="2" t="inlineStr">
        <is>
          <t>Grossed-Up Dividend ($)</t>
        </is>
      </c>
      <c r="L2" s="2" t="inlineStr">
        <is>
          <t>Tax Year</t>
        </is>
      </c>
      <c r="M2" s="2" t="inlineStr">
        <is>
          <t>Notes</t>
        </is>
      </c>
    </row>
    <row r="3">
      <c r="A3" s="3" t="inlineStr">
        <is>
          <t>15/01/2026</t>
        </is>
      </c>
      <c r="B3" s="4" t="inlineStr">
        <is>
          <t>BHP Group</t>
        </is>
      </c>
      <c r="C3" s="5" t="inlineStr">
        <is>
          <t>BHP</t>
        </is>
      </c>
      <c r="D3" s="6" t="inlineStr">
        <is>
          <t>CommSec – Jack (Sydney)</t>
        </is>
      </c>
      <c r="E3" s="7" t="n">
        <v>450</v>
      </c>
      <c r="F3" s="8" t="n">
        <v>0.89</v>
      </c>
      <c r="G3" s="9">
        <f>E3*F3</f>
        <v/>
      </c>
      <c r="H3" s="10" t="n">
        <v>1</v>
      </c>
      <c r="I3" s="10" t="n">
        <v>0.3</v>
      </c>
      <c r="J3" s="9">
        <f>IFERROR(G3*H3*(I3/(1-I3)),0)</f>
        <v/>
      </c>
      <c r="K3" s="9">
        <f>G3+J3</f>
        <v/>
      </c>
      <c r="L3" s="11">
        <f>IFERROR(IF(MONTH(DATEVALUE(A3))&gt;=7,YEAR(DATEVALUE(A3))&amp;"/"&amp;YEAR(DATEVALUE(A3))+1,YEAR(DATEVALUE(A3))-1&amp;"/"&amp;YEAR(DATEVALUE(A3))),"2025/2026")</f>
        <v/>
      </c>
      <c r="M3" s="4">
        <f>IF(H3=0,"⚠ Unfranked — "&amp;"Fully franked interim div",IF(H3&lt;1,"Partially Franked — "&amp;"Fully franked interim div","Fully Franked — "&amp;"Fully franked interim div"))</f>
        <v/>
      </c>
    </row>
    <row r="4">
      <c r="A4" s="3" t="inlineStr">
        <is>
          <t>28/01/2026</t>
        </is>
      </c>
      <c r="B4" s="12" t="inlineStr">
        <is>
          <t>Commonwealth Bank</t>
        </is>
      </c>
      <c r="C4" s="13" t="inlineStr">
        <is>
          <t>CBA</t>
        </is>
      </c>
      <c r="D4" s="6" t="inlineStr">
        <is>
          <t>NAB Trade – Olivia (Melbourne)</t>
        </is>
      </c>
      <c r="E4" s="7" t="n">
        <v>200</v>
      </c>
      <c r="F4" s="8" t="n">
        <v>2.31</v>
      </c>
      <c r="G4" s="14">
        <f>E4*F4</f>
        <v/>
      </c>
      <c r="H4" s="10" t="n">
        <v>1</v>
      </c>
      <c r="I4" s="10" t="n">
        <v>0.3</v>
      </c>
      <c r="J4" s="14">
        <f>IFERROR(G4*H4*(I4/(1-I4)),0)</f>
        <v/>
      </c>
      <c r="K4" s="14">
        <f>G4+J4</f>
        <v/>
      </c>
      <c r="L4" s="15">
        <f>IFERROR(IF(MONTH(DATEVALUE(A4))&gt;=7,YEAR(DATEVALUE(A4))&amp;"/"&amp;YEAR(DATEVALUE(A4))+1,YEAR(DATEVALUE(A4))-1&amp;"/"&amp;YEAR(DATEVALUE(A4))),"2025/2026")</f>
        <v/>
      </c>
      <c r="M4" s="12">
        <f>IF(H4=0,"⚠ Unfranked — "&amp;"Fully franked interim div",IF(H4&lt;1,"Partially Franked — "&amp;"Fully franked interim div","Fully Franked — "&amp;"Fully franked interim div"))</f>
        <v/>
      </c>
    </row>
    <row r="5">
      <c r="A5" s="3" t="inlineStr">
        <is>
          <t>12/02/2026</t>
        </is>
      </c>
      <c r="B5" s="4" t="inlineStr">
        <is>
          <t>Telstra Group</t>
        </is>
      </c>
      <c r="C5" s="5" t="inlineStr">
        <is>
          <t>TLS</t>
        </is>
      </c>
      <c r="D5" s="6" t="inlineStr">
        <is>
          <t>Selfwealth – Liam (Brisbane)</t>
        </is>
      </c>
      <c r="E5" s="7" t="n">
        <v>1200</v>
      </c>
      <c r="F5" s="8" t="n">
        <v>0.08500000000000001</v>
      </c>
      <c r="G5" s="9">
        <f>E5*F5</f>
        <v/>
      </c>
      <c r="H5" s="10" t="n">
        <v>0.5</v>
      </c>
      <c r="I5" s="10" t="n">
        <v>0.3</v>
      </c>
      <c r="J5" s="9">
        <f>IFERROR(G5*H5*(I5/(1-I5)),0)</f>
        <v/>
      </c>
      <c r="K5" s="9">
        <f>G5+J5</f>
        <v/>
      </c>
      <c r="L5" s="11">
        <f>IFERROR(IF(MONTH(DATEVALUE(A5))&gt;=7,YEAR(DATEVALUE(A5))&amp;"/"&amp;YEAR(DATEVALUE(A5))+1,YEAR(DATEVALUE(A5))-1&amp;"/"&amp;YEAR(DATEVALUE(A5))),"2025/2026")</f>
        <v/>
      </c>
      <c r="M5" s="4">
        <f>IF(H5=0,"⚠ Unfranked — "&amp;"50% franked",IF(H5&lt;1,"Partially Franked — "&amp;"50% franked","Fully Franked — "&amp;"50% franked"))</f>
        <v/>
      </c>
    </row>
    <row r="6">
      <c r="A6" s="3" t="inlineStr">
        <is>
          <t>20/02/2026</t>
        </is>
      </c>
      <c r="B6" s="12" t="inlineStr">
        <is>
          <t>Woolworths Group</t>
        </is>
      </c>
      <c r="C6" s="13" t="inlineStr">
        <is>
          <t>WOW</t>
        </is>
      </c>
      <c r="D6" s="6" t="inlineStr">
        <is>
          <t>CommSec – Charlotte (Perth)</t>
        </is>
      </c>
      <c r="E6" s="7" t="n">
        <v>380</v>
      </c>
      <c r="F6" s="8" t="n">
        <v>0.57</v>
      </c>
      <c r="G6" s="14">
        <f>E6*F6</f>
        <v/>
      </c>
      <c r="H6" s="10" t="n">
        <v>1</v>
      </c>
      <c r="I6" s="10" t="n">
        <v>0.3</v>
      </c>
      <c r="J6" s="14">
        <f>IFERROR(G6*H6*(I6/(1-I6)),0)</f>
        <v/>
      </c>
      <c r="K6" s="14">
        <f>G6+J6</f>
        <v/>
      </c>
      <c r="L6" s="15">
        <f>IFERROR(IF(MONTH(DATEVALUE(A6))&gt;=7,YEAR(DATEVALUE(A6))&amp;"/"&amp;YEAR(DATEVALUE(A6))+1,YEAR(DATEVALUE(A6))-1&amp;"/"&amp;YEAR(DATEVALUE(A6))),"2025/2026")</f>
        <v/>
      </c>
      <c r="M6" s="12">
        <f>IF(H6=0,"⚠ Unfranked — "&amp;"Fully franked interim div",IF(H6&lt;1,"Partially Franked — "&amp;"Fully franked interim div","Fully Franked — "&amp;"Fully franked interim div"))</f>
        <v/>
      </c>
    </row>
    <row r="7">
      <c r="A7" s="3" t="inlineStr">
        <is>
          <t>05/03/2026</t>
        </is>
      </c>
      <c r="B7" s="4" t="inlineStr">
        <is>
          <t>Wesfarmers</t>
        </is>
      </c>
      <c r="C7" s="5" t="inlineStr">
        <is>
          <t>WES</t>
        </is>
      </c>
      <c r="D7" s="6" t="inlineStr">
        <is>
          <t>Stake – Noah (Adelaide)</t>
        </is>
      </c>
      <c r="E7" s="7" t="n">
        <v>260</v>
      </c>
      <c r="F7" s="8" t="n">
        <v>1.03</v>
      </c>
      <c r="G7" s="9">
        <f>E7*F7</f>
        <v/>
      </c>
      <c r="H7" s="10" t="n">
        <v>1</v>
      </c>
      <c r="I7" s="10" t="n">
        <v>0.3</v>
      </c>
      <c r="J7" s="9">
        <f>IFERROR(G7*H7*(I7/(1-I7)),0)</f>
        <v/>
      </c>
      <c r="K7" s="9">
        <f>G7+J7</f>
        <v/>
      </c>
      <c r="L7" s="11">
        <f>IFERROR(IF(MONTH(DATEVALUE(A7))&gt;=7,YEAR(DATEVALUE(A7))&amp;"/"&amp;YEAR(DATEVALUE(A7))+1,YEAR(DATEVALUE(A7))-1&amp;"/"&amp;YEAR(DATEVALUE(A7))),"2025/2026")</f>
        <v/>
      </c>
      <c r="M7" s="4">
        <f>IF(H7=0,"⚠ Unfranked — "&amp;"Fully franked interim div",IF(H7&lt;1,"Partially Franked — "&amp;"Fully franked interim div","Fully Franked — "&amp;"Fully franked interim div"))</f>
        <v/>
      </c>
    </row>
    <row r="8">
      <c r="A8" s="3" t="inlineStr">
        <is>
          <t>18/03/2026</t>
        </is>
      </c>
      <c r="B8" s="12" t="inlineStr">
        <is>
          <t>National Aust Bank</t>
        </is>
      </c>
      <c r="C8" s="13" t="inlineStr">
        <is>
          <t>NAB</t>
        </is>
      </c>
      <c r="D8" s="6" t="inlineStr">
        <is>
          <t>CommSec – Mia (Canberra)</t>
        </is>
      </c>
      <c r="E8" s="7" t="n">
        <v>310</v>
      </c>
      <c r="F8" s="8" t="n">
        <v>0.99</v>
      </c>
      <c r="G8" s="14">
        <f>E8*F8</f>
        <v/>
      </c>
      <c r="H8" s="10" t="n">
        <v>1</v>
      </c>
      <c r="I8" s="10" t="n">
        <v>0.3</v>
      </c>
      <c r="J8" s="14">
        <f>IFERROR(G8*H8*(I8/(1-I8)),0)</f>
        <v/>
      </c>
      <c r="K8" s="14">
        <f>G8+J8</f>
        <v/>
      </c>
      <c r="L8" s="15">
        <f>IFERROR(IF(MONTH(DATEVALUE(A8))&gt;=7,YEAR(DATEVALUE(A8))&amp;"/"&amp;YEAR(DATEVALUE(A8))+1,YEAR(DATEVALUE(A8))-1&amp;"/"&amp;YEAR(DATEVALUE(A8))),"2025/2026")</f>
        <v/>
      </c>
      <c r="M8" s="12">
        <f>IF(H8=0,"⚠ Unfranked — "&amp;"Fully franked interim div",IF(H8&lt;1,"Partially Franked — "&amp;"Fully franked interim div","Fully Franked — "&amp;"Fully franked interim div"))</f>
        <v/>
      </c>
    </row>
    <row r="9">
      <c r="A9" s="3" t="inlineStr">
        <is>
          <t>02/04/2026</t>
        </is>
      </c>
      <c r="B9" s="4" t="inlineStr">
        <is>
          <t>Macquarie Group</t>
        </is>
      </c>
      <c r="C9" s="5" t="inlineStr">
        <is>
          <t>MQG</t>
        </is>
      </c>
      <c r="D9" s="6" t="inlineStr">
        <is>
          <t>Selfwealth – Ethan (Hobart)</t>
        </is>
      </c>
      <c r="E9" s="7" t="n">
        <v>80</v>
      </c>
      <c r="F9" s="8" t="n">
        <v>3.85</v>
      </c>
      <c r="G9" s="9">
        <f>E9*F9</f>
        <v/>
      </c>
      <c r="H9" s="10" t="n">
        <v>1</v>
      </c>
      <c r="I9" s="10" t="n">
        <v>0.3</v>
      </c>
      <c r="J9" s="9">
        <f>IFERROR(G9*H9*(I9/(1-I9)),0)</f>
        <v/>
      </c>
      <c r="K9" s="9">
        <f>G9+J9</f>
        <v/>
      </c>
      <c r="L9" s="11">
        <f>IFERROR(IF(MONTH(DATEVALUE(A9))&gt;=7,YEAR(DATEVALUE(A9))&amp;"/"&amp;YEAR(DATEVALUE(A9))+1,YEAR(DATEVALUE(A9))-1&amp;"/"&amp;YEAR(DATEVALUE(A9))),"2025/2026")</f>
        <v/>
      </c>
      <c r="M9" s="4">
        <f>IF(H9=0,"⚠ Unfranked — "&amp;"Fully franked special div",IF(H9&lt;1,"Partially Franked — "&amp;"Fully franked special div","Fully Franked — "&amp;"Fully franked special div"))</f>
        <v/>
      </c>
    </row>
    <row r="10">
      <c r="A10" s="3" t="inlineStr">
        <is>
          <t>17/04/2026</t>
        </is>
      </c>
      <c r="B10" s="12" t="inlineStr">
        <is>
          <t>Coles Group</t>
        </is>
      </c>
      <c r="C10" s="13" t="inlineStr">
        <is>
          <t>COL</t>
        </is>
      </c>
      <c r="D10" s="6" t="inlineStr">
        <is>
          <t>CommSec – Ruby (Newcastle)</t>
        </is>
      </c>
      <c r="E10" s="7" t="n">
        <v>500</v>
      </c>
      <c r="F10" s="8" t="n">
        <v>0.36</v>
      </c>
      <c r="G10" s="14">
        <f>E10*F10</f>
        <v/>
      </c>
      <c r="H10" s="10" t="n">
        <v>1</v>
      </c>
      <c r="I10" s="10" t="n">
        <v>0.3</v>
      </c>
      <c r="J10" s="14">
        <f>IFERROR(G10*H10*(I10/(1-I10)),0)</f>
        <v/>
      </c>
      <c r="K10" s="14">
        <f>G10+J10</f>
        <v/>
      </c>
      <c r="L10" s="15">
        <f>IFERROR(IF(MONTH(DATEVALUE(A10))&gt;=7,YEAR(DATEVALUE(A10))&amp;"/"&amp;YEAR(DATEVALUE(A10))+1,YEAR(DATEVALUE(A10))-1&amp;"/"&amp;YEAR(DATEVALUE(A10))),"2025/2026")</f>
        <v/>
      </c>
      <c r="M10" s="12">
        <f>IF(H10=0,"⚠ Unfranked — "&amp;"Fully franked interim div",IF(H10&lt;1,"Partially Franked — "&amp;"Fully franked interim div","Fully Franked — "&amp;"Fully franked interim div"))</f>
        <v/>
      </c>
    </row>
    <row r="11">
      <c r="A11" s="3" t="inlineStr">
        <is>
          <t>30/04/2026</t>
        </is>
      </c>
      <c r="B11" s="4" t="inlineStr">
        <is>
          <t>CSL Limited</t>
        </is>
      </c>
      <c r="C11" s="5" t="inlineStr">
        <is>
          <t>CSL</t>
        </is>
      </c>
      <c r="D11" s="6" t="inlineStr">
        <is>
          <t>NAB Trade – Cooper (Sydney)</t>
        </is>
      </c>
      <c r="E11" s="7" t="n">
        <v>55</v>
      </c>
      <c r="F11" s="8" t="n">
        <v>1.94</v>
      </c>
      <c r="G11" s="9">
        <f>E11*F11</f>
        <v/>
      </c>
      <c r="H11" s="10" t="n">
        <v>0</v>
      </c>
      <c r="I11" s="10" t="n">
        <v>0</v>
      </c>
      <c r="J11" s="9">
        <f>IFERROR(G11*H11*(I11/(1-I11)),0)</f>
        <v/>
      </c>
      <c r="K11" s="9">
        <f>G11+J11</f>
        <v/>
      </c>
      <c r="L11" s="11">
        <f>IFERROR(IF(MONTH(DATEVALUE(A11))&gt;=7,YEAR(DATEVALUE(A11))&amp;"/"&amp;YEAR(DATEVALUE(A11))+1,YEAR(DATEVALUE(A11))-1&amp;"/"&amp;YEAR(DATEVALUE(A11))),"2025/2026")</f>
        <v/>
      </c>
      <c r="M11" s="4">
        <f>IF(H11=0,"⚠ Unfranked — "&amp;"Unfranked — no franking credits",IF(H11&lt;1,"Partially Franked — "&amp;"Unfranked — no franking credits","Fully Franked — "&amp;"Unfranked — no franking credits"))</f>
        <v/>
      </c>
    </row>
    <row r="12">
      <c r="A12" s="3" t="inlineStr">
        <is>
          <t>14/05/2026</t>
        </is>
      </c>
      <c r="B12" s="12" t="inlineStr">
        <is>
          <t>Goodman Group</t>
        </is>
      </c>
      <c r="C12" s="13" t="inlineStr">
        <is>
          <t>GMG</t>
        </is>
      </c>
      <c r="D12" s="6" t="inlineStr">
        <is>
          <t>Stake – Isla (Melbourne)</t>
        </is>
      </c>
      <c r="E12" s="7" t="n">
        <v>220</v>
      </c>
      <c r="F12" s="8" t="n">
        <v>0.185</v>
      </c>
      <c r="G12" s="14">
        <f>E12*F12</f>
        <v/>
      </c>
      <c r="H12" s="10" t="n">
        <v>0.25</v>
      </c>
      <c r="I12" s="10" t="n">
        <v>0.3</v>
      </c>
      <c r="J12" s="14">
        <f>IFERROR(G12*H12*(I12/(1-I12)),0)</f>
        <v/>
      </c>
      <c r="K12" s="14">
        <f>G12+J12</f>
        <v/>
      </c>
      <c r="L12" s="15">
        <f>IFERROR(IF(MONTH(DATEVALUE(A12))&gt;=7,YEAR(DATEVALUE(A12))&amp;"/"&amp;YEAR(DATEVALUE(A12))+1,YEAR(DATEVALUE(A12))-1&amp;"/"&amp;YEAR(DATEVALUE(A12))),"2025/2026")</f>
        <v/>
      </c>
      <c r="M12" s="12">
        <f>IF(H12=0,"⚠ Unfranked — "&amp;"25% franked",IF(H12&lt;1,"Partially Franked — "&amp;"25% franked","Fully Franked — "&amp;"25% franked"))</f>
        <v/>
      </c>
    </row>
    <row r="13" ht="20" customHeight="1">
      <c r="A13" s="16" t="inlineStr">
        <is>
          <t>TOTALS / AVERAGES</t>
        </is>
      </c>
      <c r="B13" s="17" t="n"/>
      <c r="C13" s="17" t="n"/>
      <c r="D13" s="17" t="n"/>
      <c r="E13" s="17" t="n"/>
      <c r="F13" s="17" t="n"/>
      <c r="G13" s="18">
        <f>SUM(G3:G12)</f>
        <v/>
      </c>
      <c r="H13" s="17" t="n"/>
      <c r="I13" s="17" t="n"/>
      <c r="J13" s="18">
        <f>SUM(J3:J12)</f>
        <v/>
      </c>
      <c r="K13" s="18">
        <f>SUM(K3:K12)</f>
        <v/>
      </c>
      <c r="L13" s="17" t="n"/>
      <c r="M13" s="17" t="n"/>
    </row>
    <row r="14" ht="18" customHeight="1">
      <c r="A14" s="19" t="inlineStr">
        <is>
          <t>AVERAGE FRANKING CREDIT</t>
        </is>
      </c>
      <c r="J14" s="20">
        <f>IFERROR(AVERAGE(J3:J12),0)</f>
        <v/>
      </c>
    </row>
  </sheetData>
  <mergeCells count="1">
    <mergeCell ref="A1:M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 ht="30" customHeight="1">
      <c r="A1" s="1" t="inlineStr">
        <is>
          <t>Franking Credits Summary Dashboard — 2025/2026 Tax Year</t>
        </is>
      </c>
    </row>
    <row r="2"/>
    <row r="3" ht="22" customHeight="1">
      <c r="A3" s="21" t="inlineStr">
        <is>
          <t>Total Cash Dividends</t>
        </is>
      </c>
      <c r="B3" s="21" t="inlineStr">
        <is>
          <t>Total Franking Credits</t>
        </is>
      </c>
      <c r="C3" s="21" t="inlineStr">
        <is>
          <t>Total Grossed-Up</t>
        </is>
      </c>
      <c r="D3" s="21" t="inlineStr">
        <is>
          <t>% Franked Income</t>
        </is>
      </c>
      <c r="E3" s="21" t="inlineStr">
        <is>
          <t>No. of Dividend Entries</t>
        </is>
      </c>
    </row>
    <row r="4" ht="28" customHeight="1">
      <c r="A4" s="22">
        <f>SUM(Dividends!G3:G12)</f>
        <v/>
      </c>
      <c r="B4" s="22">
        <f>SUM(Dividends!J3:J12)</f>
        <v/>
      </c>
      <c r="C4" s="22">
        <f>SUM(Dividends!K3:K12)</f>
        <v/>
      </c>
      <c r="D4" s="23">
        <f>IFERROR(SUMIF(Dividends!H3:H12,"&gt;0",Dividends!G3:G12)/SUM(Dividends!G3:G12),0)</f>
        <v/>
      </c>
      <c r="E4" s="24">
        <f>COUNTA(Dividends!A3:A12)</f>
        <v/>
      </c>
    </row>
    <row r="5"/>
    <row r="6" ht="20" customHeight="1">
      <c r="A6" s="16" t="inlineStr">
        <is>
          <t>Tax Year</t>
        </is>
      </c>
      <c r="B6" s="16" t="inlineStr">
        <is>
          <t>Cash Dividends ($)</t>
        </is>
      </c>
      <c r="C6" s="16" t="inlineStr">
        <is>
          <t>Franking Credits ($)</t>
        </is>
      </c>
      <c r="D6" s="16" t="inlineStr">
        <is>
          <t>Grossed-Up ($)</t>
        </is>
      </c>
    </row>
    <row r="7" ht="18" customHeight="1">
      <c r="A7" s="5" t="inlineStr">
        <is>
          <t>2025/2026</t>
        </is>
      </c>
      <c r="B7" s="9">
        <f>IFERROR(SUMIF(Dividends!L3:L12,"2025/2026",Dividends!G3:G12),0)</f>
        <v/>
      </c>
      <c r="C7" s="9">
        <f>IFERROR(SUMIF(Dividends!L3:L12,"2025/2026",Dividends!J3:J12),0)</f>
        <v/>
      </c>
      <c r="D7" s="9">
        <f>IFERROR(SUMIF(Dividends!L3:L12,"2025/2026",Dividends!K3:K12),0)</f>
        <v/>
      </c>
    </row>
    <row r="8" ht="18" customHeight="1">
      <c r="A8" s="13" t="inlineStr">
        <is>
          <t>2024/2025</t>
        </is>
      </c>
      <c r="B8" s="14">
        <f>IFERROR(SUMIF(Dividends!L3:L12,"2024/2025",Dividends!G3:G12),0)</f>
        <v/>
      </c>
      <c r="C8" s="14">
        <f>IFERROR(SUMIF(Dividends!L3:L12,"2024/2025",Dividends!J3:J12),0)</f>
        <v/>
      </c>
      <c r="D8" s="14">
        <f>IFERROR(SUMIF(Dividends!L3:L12,"2024/2025",Dividends!K3:K12),0)</f>
        <v/>
      </c>
    </row>
    <row r="9"/>
    <row r="10" ht="20" customHeight="1">
      <c r="A10" s="16" t="inlineStr">
        <is>
          <t>Company / ETF</t>
        </is>
      </c>
      <c r="B10" s="16" t="inlineStr">
        <is>
          <t>No. of Entries</t>
        </is>
      </c>
      <c r="C10" s="16" t="inlineStr">
        <is>
          <t>Total Cash Div ($)</t>
        </is>
      </c>
      <c r="D10" s="16" t="inlineStr">
        <is>
          <t>Total Franking ($)</t>
        </is>
      </c>
    </row>
    <row r="11" ht="17" customHeight="1">
      <c r="A11" s="4" t="inlineStr">
        <is>
          <t>BHP Group</t>
        </is>
      </c>
      <c r="B11" s="25">
        <f>IFERROR(COUNTIF(Dividends!B3:B12,"BHP Group"),0)</f>
        <v/>
      </c>
      <c r="C11" s="9">
        <f>IFERROR(SUMIF(Dividends!B3:B12,"BHP Group",Dividends!G3:G12),0)</f>
        <v/>
      </c>
      <c r="D11" s="9">
        <f>IFERROR(SUMIF(Dividends!B3:B12,"BHP Group",Dividends!J3:J12),0)</f>
        <v/>
      </c>
    </row>
    <row r="12" ht="17" customHeight="1">
      <c r="A12" s="12" t="inlineStr">
        <is>
          <t>Commonwealth Bank</t>
        </is>
      </c>
      <c r="B12" s="26">
        <f>IFERROR(COUNTIF(Dividends!B3:B12,"Commonwealth Bank"),0)</f>
        <v/>
      </c>
      <c r="C12" s="14">
        <f>IFERROR(SUMIF(Dividends!B3:B12,"Commonwealth Bank",Dividends!G3:G12),0)</f>
        <v/>
      </c>
      <c r="D12" s="14">
        <f>IFERROR(SUMIF(Dividends!B3:B12,"Commonwealth Bank",Dividends!J3:J12),0)</f>
        <v/>
      </c>
    </row>
    <row r="13" ht="17" customHeight="1">
      <c r="A13" s="4" t="inlineStr">
        <is>
          <t>Telstra Group</t>
        </is>
      </c>
      <c r="B13" s="25">
        <f>IFERROR(COUNTIF(Dividends!B3:B12,"Telstra Group"),0)</f>
        <v/>
      </c>
      <c r="C13" s="9">
        <f>IFERROR(SUMIF(Dividends!B3:B12,"Telstra Group",Dividends!G3:G12),0)</f>
        <v/>
      </c>
      <c r="D13" s="9">
        <f>IFERROR(SUMIF(Dividends!B3:B12,"Telstra Group",Dividends!J3:J12),0)</f>
        <v/>
      </c>
    </row>
    <row r="14" ht="17" customHeight="1">
      <c r="A14" s="12" t="inlineStr">
        <is>
          <t>Woolworths Group</t>
        </is>
      </c>
      <c r="B14" s="26">
        <f>IFERROR(COUNTIF(Dividends!B3:B12,"Woolworths Group"),0)</f>
        <v/>
      </c>
      <c r="C14" s="14">
        <f>IFERROR(SUMIF(Dividends!B3:B12,"Woolworths Group",Dividends!G3:G12),0)</f>
        <v/>
      </c>
      <c r="D14" s="14">
        <f>IFERROR(SUMIF(Dividends!B3:B12,"Woolworths Group",Dividends!J3:J12),0)</f>
        <v/>
      </c>
    </row>
    <row r="15" ht="17" customHeight="1">
      <c r="A15" s="4" t="inlineStr">
        <is>
          <t>Wesfarmers</t>
        </is>
      </c>
      <c r="B15" s="25">
        <f>IFERROR(COUNTIF(Dividends!B3:B12,"Wesfarmers"),0)</f>
        <v/>
      </c>
      <c r="C15" s="9">
        <f>IFERROR(SUMIF(Dividends!B3:B12,"Wesfarmers",Dividends!G3:G12),0)</f>
        <v/>
      </c>
      <c r="D15" s="9">
        <f>IFERROR(SUMIF(Dividends!B3:B12,"Wesfarmers",Dividends!J3:J12),0)</f>
        <v/>
      </c>
    </row>
    <row r="16" ht="17" customHeight="1">
      <c r="A16" s="12" t="inlineStr">
        <is>
          <t>National Aust Bank</t>
        </is>
      </c>
      <c r="B16" s="26">
        <f>IFERROR(COUNTIF(Dividends!B3:B12,"National Aust Bank"),0)</f>
        <v/>
      </c>
      <c r="C16" s="14">
        <f>IFERROR(SUMIF(Dividends!B3:B12,"National Aust Bank",Dividends!G3:G12),0)</f>
        <v/>
      </c>
      <c r="D16" s="14">
        <f>IFERROR(SUMIF(Dividends!B3:B12,"National Aust Bank",Dividends!J3:J12),0)</f>
        <v/>
      </c>
    </row>
    <row r="17" ht="17" customHeight="1">
      <c r="A17" s="4" t="inlineStr">
        <is>
          <t>Macquarie Group</t>
        </is>
      </c>
      <c r="B17" s="25">
        <f>IFERROR(COUNTIF(Dividends!B3:B12,"Macquarie Group"),0)</f>
        <v/>
      </c>
      <c r="C17" s="9">
        <f>IFERROR(SUMIF(Dividends!B3:B12,"Macquarie Group",Dividends!G3:G12),0)</f>
        <v/>
      </c>
      <c r="D17" s="9">
        <f>IFERROR(SUMIF(Dividends!B3:B12,"Macquarie Group",Dividends!J3:J12),0)</f>
        <v/>
      </c>
    </row>
    <row r="18" ht="17" customHeight="1">
      <c r="A18" s="12" t="inlineStr">
        <is>
          <t>Coles Group</t>
        </is>
      </c>
      <c r="B18" s="26">
        <f>IFERROR(COUNTIF(Dividends!B3:B12,"Coles Group"),0)</f>
        <v/>
      </c>
      <c r="C18" s="14">
        <f>IFERROR(SUMIF(Dividends!B3:B12,"Coles Group",Dividends!G3:G12),0)</f>
        <v/>
      </c>
      <c r="D18" s="14">
        <f>IFERROR(SUMIF(Dividends!B3:B12,"Coles Group",Dividends!J3:J12),0)</f>
        <v/>
      </c>
    </row>
    <row r="19" ht="17" customHeight="1">
      <c r="A19" s="4" t="inlineStr">
        <is>
          <t>CSL Limited</t>
        </is>
      </c>
      <c r="B19" s="25">
        <f>IFERROR(COUNTIF(Dividends!B3:B12,"CSL Limited"),0)</f>
        <v/>
      </c>
      <c r="C19" s="9">
        <f>IFERROR(SUMIF(Dividends!B3:B12,"CSL Limited",Dividends!G3:G12),0)</f>
        <v/>
      </c>
      <c r="D19" s="9">
        <f>IFERROR(SUMIF(Dividends!B3:B12,"CSL Limited",Dividends!J3:J12),0)</f>
        <v/>
      </c>
    </row>
    <row r="20" ht="17" customHeight="1">
      <c r="A20" s="12" t="inlineStr">
        <is>
          <t>Goodman Group</t>
        </is>
      </c>
      <c r="B20" s="26">
        <f>IFERROR(COUNTIF(Dividends!B3:B12,"Goodman Group"),0)</f>
        <v/>
      </c>
      <c r="C20" s="14">
        <f>IFERROR(SUMIF(Dividends!B3:B12,"Goodman Group",Dividends!G3:G12),0)</f>
        <v/>
      </c>
      <c r="D20" s="14">
        <f>IFERROR(SUMIF(Dividends!B3:B12,"Goodman Group",Dividends!J3:J12),0)</f>
        <v/>
      </c>
    </row>
    <row r="21"/>
    <row r="22"/>
    <row r="23"/>
    <row r="24" ht="18" customHeight="1">
      <c r="A24" s="16" t="inlineStr">
        <is>
          <t>Franking Status</t>
        </is>
      </c>
      <c r="B24" s="16" t="inlineStr">
        <is>
          <t>Income ($)</t>
        </is>
      </c>
    </row>
    <row r="25" ht="18" customHeight="1">
      <c r="A25" s="12" t="inlineStr">
        <is>
          <t>Fully Franked</t>
        </is>
      </c>
      <c r="B25" s="14">
        <f>IFERROR(SUMIF(Dividends!H3:H12,1,Dividends!G3:G12),0)</f>
        <v/>
      </c>
    </row>
    <row r="26" ht="18" customHeight="1">
      <c r="A26" s="4" t="inlineStr">
        <is>
          <t>Partial / Unfranked</t>
        </is>
      </c>
      <c r="B26" s="27">
        <f>IFERROR(SUMIF(Dividends!H3:H12,"&lt;1",Dividends!G3:G12),0)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28" customWidth="1" min="1" max="1"/>
    <col width="72" customWidth="1" min="2" max="2"/>
    <col width="18" customWidth="1" min="3" max="3"/>
  </cols>
  <sheetData>
    <row r="1" ht="30" customHeight="1">
      <c r="A1" s="1" t="inlineStr">
        <is>
          <t>Australian Franking Credits — Reference &amp; Tax Notes</t>
        </is>
      </c>
    </row>
    <row r="2"/>
    <row r="3" ht="24" customHeight="1">
      <c r="A3" s="28" t="inlineStr">
        <is>
          <t>1. What Is a Franking Credit?</t>
        </is>
      </c>
      <c r="B3" s="32" t="n"/>
      <c r="C3" s="31" t="n"/>
    </row>
    <row r="4" ht="44" customHeight="1">
      <c r="A4" s="29" t="inlineStr">
        <is>
          <t>Definition</t>
        </is>
      </c>
      <c r="B4" s="30" t="inlineStr">
        <is>
          <t>A franking credit (also called an imputation credit) represents Australian company tax already paid by a company on its profits before distributing a dividend. When you receive a franked dividend, you are entitled to a tax offset equal to the franking credits attached to that dividend.</t>
        </is>
      </c>
      <c r="C4" s="31" t="n"/>
    </row>
    <row r="5" ht="44" customHeight="1">
      <c r="A5" s="29" t="inlineStr">
        <is>
          <t>Key Rule</t>
        </is>
      </c>
      <c r="B5" s="30" t="inlineStr">
        <is>
          <t>The Australian tax year runs from 1 July to 30 June. Dividends received between 1 July 2025 and 30 June 2026 fall in the 2025/2026 tax year.</t>
        </is>
      </c>
      <c r="C5" s="31" t="n"/>
    </row>
    <row r="6" ht="44" customHeight="1">
      <c r="A6" s="29" t="inlineStr">
        <is>
          <t>ATO Reference</t>
        </is>
      </c>
      <c r="B6" s="30" t="inlineStr">
        <is>
          <t>See ATO website: ato.gov.au — search 'franking credits' or 'imputation credits'. Report franking credits on your individual tax return (Item 11 — Dividends).</t>
        </is>
      </c>
      <c r="C6" s="31" t="n"/>
    </row>
    <row r="7"/>
    <row r="8" ht="24" customHeight="1">
      <c r="A8" s="28" t="inlineStr">
        <is>
          <t>2. Recording Dividends in This Workbook</t>
        </is>
      </c>
      <c r="B8" s="32" t="n"/>
      <c r="C8" s="31" t="n"/>
    </row>
    <row r="9" ht="44" customHeight="1">
      <c r="A9" s="29" t="inlineStr">
        <is>
          <t>Fully Franked</t>
        </is>
      </c>
      <c r="B9" s="30" t="inlineStr">
        <is>
          <t>Set Franked % = 100% (1.00) and Franking Credit Rate = 30% (0.30). The workbook calculates the franking credit as: Cash Dividend × Franked% × (Rate ÷ (1 – Rate)). For a $100 fully franked dividend at 30%: FC = $100 × 1 × (0.30 / 0.70) = $42.86.</t>
        </is>
      </c>
      <c r="C9" s="31" t="n"/>
    </row>
    <row r="10" ht="44" customHeight="1">
      <c r="A10" s="29" t="inlineStr">
        <is>
          <t>Partially Franked</t>
        </is>
      </c>
      <c r="B10" s="30" t="inlineStr">
        <is>
          <t>Set Franked % to the partial percentage (e.g. 50% = 0.50) and Franking Credit Rate = 0.30. The formula adjusts the franking credit proportionally.</t>
        </is>
      </c>
      <c r="C10" s="31" t="n"/>
    </row>
    <row r="11" ht="44" customHeight="1">
      <c r="A11" s="29" t="inlineStr">
        <is>
          <t>Unfranked</t>
        </is>
      </c>
      <c r="B11" s="30" t="inlineStr">
        <is>
          <t>Set Franked % = 0% (0.00). No franking credits apply. The Notes column will flag the row with '⚠ Unfranked'.</t>
        </is>
      </c>
      <c r="C11" s="31" t="n"/>
    </row>
    <row r="12" ht="44" customHeight="1">
      <c r="A12" s="29" t="inlineStr">
        <is>
          <t>Grossed-Up Dividend</t>
        </is>
      </c>
      <c r="B12" s="30" t="inlineStr">
        <is>
          <t>Grossed-Up Dividend = Cash Dividend + Franking Credit Amount. This is the amount you include as dividend income on your tax return. You then claim the franking credit as a tax offset against your total tax liability.</t>
        </is>
      </c>
      <c r="C12" s="31" t="n"/>
    </row>
    <row r="13"/>
    <row r="14" ht="24" customHeight="1">
      <c r="A14" s="28" t="inlineStr">
        <is>
          <t>3. Fields on Your Dividend Statement</t>
        </is>
      </c>
      <c r="B14" s="32" t="n"/>
      <c r="C14" s="31" t="n"/>
    </row>
    <row r="15" ht="44" customHeight="1">
      <c r="A15" s="29" t="inlineStr">
        <is>
          <t>Cash Dividend</t>
        </is>
      </c>
      <c r="B15" s="30" t="inlineStr">
        <is>
          <t>The actual dollar amount deposited into your bank account or brokerage cash account.</t>
        </is>
      </c>
      <c r="C15" s="31" t="n"/>
    </row>
    <row r="16" ht="44" customHeight="1">
      <c r="A16" s="29" t="inlineStr">
        <is>
          <t>Franking Credit</t>
        </is>
      </c>
      <c r="B16" s="30" t="inlineStr">
        <is>
          <t>The amount shown on the dividend statement as 'franking credit' or 'imputation credit'. Enter this in Column J to cross-check the formula.</t>
        </is>
      </c>
      <c r="C16" s="31" t="n"/>
    </row>
    <row r="17" ht="44" customHeight="1">
      <c r="A17" s="29" t="inlineStr">
        <is>
          <t>Withholding Tax</t>
        </is>
      </c>
      <c r="B17" s="30" t="inlineStr">
        <is>
          <t>Applicable only if you are a non-resident for tax purposes. Australian resident investors generally do not pay dividend withholding tax on ASX-listed shares.</t>
        </is>
      </c>
      <c r="C17" s="31" t="n"/>
    </row>
    <row r="18" ht="44" customHeight="1">
      <c r="A18" s="29" t="inlineStr">
        <is>
          <t>Ex-Dividend Date</t>
        </is>
      </c>
      <c r="B18" s="30" t="inlineStr">
        <is>
          <t>The date you must hold shares before in order to be entitled to the dividend. Not the same as the payment date — record the Payment Date in Column A.</t>
        </is>
      </c>
      <c r="C18" s="31" t="n"/>
    </row>
    <row r="19" ht="44" customHeight="1">
      <c r="A19" s="29" t="inlineStr">
        <is>
          <t>Payment Date</t>
        </is>
      </c>
      <c r="B19" s="30" t="inlineStr">
        <is>
          <t>The date the cash dividend is credited to your account. Use this as 'Date Received' in Column A.</t>
        </is>
      </c>
      <c r="C19" s="31" t="n"/>
    </row>
    <row r="20"/>
    <row r="21" ht="24" customHeight="1">
      <c r="A21" s="28" t="inlineStr">
        <is>
          <t>4. Glossary</t>
        </is>
      </c>
      <c r="B21" s="32" t="n"/>
      <c r="C21" s="31" t="n"/>
    </row>
    <row r="22" ht="44" customHeight="1">
      <c r="A22" s="29" t="inlineStr">
        <is>
          <t>Franked Dividend</t>
        </is>
      </c>
      <c r="B22" s="30" t="inlineStr">
        <is>
          <t>A dividend paid out of profits on which the company has already paid Australian corporate income tax at the applicable rate (currently 30% for most ASX companies; 25% for base rate entities).</t>
        </is>
      </c>
      <c r="C22" s="31" t="n"/>
    </row>
    <row r="23" ht="44" customHeight="1">
      <c r="A23" s="29" t="inlineStr">
        <is>
          <t>Franking Credit</t>
        </is>
      </c>
      <c r="B23" s="30" t="inlineStr">
        <is>
          <t>The tax credit attached to a franked dividend, representing the corporate tax already paid. It reduces the investor's personal income tax liability when lodging a tax return.</t>
        </is>
      </c>
      <c r="C23" s="31" t="n"/>
    </row>
    <row r="24" ht="44" customHeight="1">
      <c r="A24" s="29" t="inlineStr">
        <is>
          <t>Grossed-Up Dividend</t>
        </is>
      </c>
      <c r="B24" s="30" t="inlineStr">
        <is>
          <t>The sum of the cash dividend plus the attached franking credits. This total is declared as income, and the franking credit is then claimed as a tax offset.</t>
        </is>
      </c>
      <c r="C24" s="31" t="n"/>
    </row>
    <row r="25" ht="44" customHeight="1">
      <c r="A25" s="29" t="inlineStr">
        <is>
          <t>Tax Offset</t>
        </is>
      </c>
      <c r="B25" s="30" t="inlineStr">
        <is>
          <t>A direct reduction in the amount of income tax you owe — more valuable than a deduction. If your franking credits exceed your tax liability, the ATO refunds the excess (for eligible resident individuals).</t>
        </is>
      </c>
      <c r="C25" s="31" t="n"/>
    </row>
    <row r="26" ht="44" customHeight="1">
      <c r="A26" s="29" t="inlineStr">
        <is>
          <t>BAS</t>
        </is>
      </c>
      <c r="B26" s="30" t="inlineStr">
        <is>
          <t>Business Activity Statement — relevant for investors operating through a company or trust structure. Individual investors lodge via their annual income tax return, not BAS.</t>
        </is>
      </c>
      <c r="C26" s="31" t="n"/>
    </row>
    <row r="27" ht="44" customHeight="1">
      <c r="A27" s="29" t="inlineStr">
        <is>
          <t>ABN / TFN</t>
        </is>
      </c>
      <c r="B27" s="30" t="inlineStr">
        <is>
          <t>Australian Business Number / Tax File Number. Quote your TFN to your broker to avoid dividend withholding tax being deducted by the company.</t>
        </is>
      </c>
      <c r="C27" s="31" t="n"/>
    </row>
    <row r="28" ht="44" customHeight="1">
      <c r="A28" s="29" t="inlineStr">
        <is>
          <t>PAYG Withholding</t>
        </is>
      </c>
      <c r="B28" s="30" t="inlineStr">
        <is>
          <t>Pay As You Go Withholding — if you do not provide your TFN to your share registry, the company may withhold tax from your dividend at the top marginal rate.</t>
        </is>
      </c>
      <c r="C28" s="31" t="n"/>
    </row>
    <row r="29" ht="44" customHeight="1">
      <c r="A29" s="29" t="inlineStr">
        <is>
          <t>Base Rate Entity</t>
        </is>
      </c>
      <c r="B29" s="30" t="inlineStr">
        <is>
          <t>A company with an aggregated turnover below $50M and 80%+ passive income pays corporate tax at 25%, and dividends carry a 25% franking rate, not 30%.</t>
        </is>
      </c>
      <c r="C29" s="31" t="n"/>
    </row>
    <row r="30"/>
    <row r="31" ht="24" customHeight="1">
      <c r="A31" s="28" t="inlineStr">
        <is>
          <t>5. Using This Workbook</t>
        </is>
      </c>
      <c r="B31" s="32" t="n"/>
      <c r="C31" s="31" t="n"/>
    </row>
    <row r="32" ht="44" customHeight="1">
      <c r="A32" s="29" t="inlineStr">
        <is>
          <t>Dividends Sheet</t>
        </is>
      </c>
      <c r="B32" s="30" t="inlineStr">
        <is>
          <t>Enter each dividend payment as a new row. Yellow (pale) cells are manual input fields. Green cells contain formulas — do not overwrite them. The Totals row summarises your position.</t>
        </is>
      </c>
      <c r="C32" s="31" t="n"/>
    </row>
    <row r="33" ht="44" customHeight="1">
      <c r="A33" s="29" t="inlineStr">
        <is>
          <t>Summary Sheet</t>
        </is>
      </c>
      <c r="B33" s="30" t="inlineStr">
        <is>
          <t>Automatically aggregates totals from the Dividends sheet. Use the KPI cards at the top to check your overall tax position. Charts update as you add data.</t>
        </is>
      </c>
      <c r="C33" s="31" t="n"/>
    </row>
    <row r="34" ht="44" customHeight="1">
      <c r="A34" s="29" t="inlineStr">
        <is>
          <t>Tax Year Formula</t>
        </is>
      </c>
      <c r="B34" s="30" t="inlineStr">
        <is>
          <t>The Tax Year column auto-calculates based on Date Received. Dividends received July–June are grouped into the correct ATO tax year (e.g. 2025/2026).</t>
        </is>
      </c>
      <c r="C34" s="31" t="n"/>
    </row>
    <row r="35" ht="44" customHeight="1">
      <c r="A35" s="29" t="inlineStr">
        <is>
          <t>Annual Tax Return</t>
        </is>
      </c>
      <c r="B35" s="30" t="inlineStr">
        <is>
          <t>At year end, use the 'Total Grossed-Up' figure as your total dividend income and the 'Total Franking Credits' as your imputation tax offset when completing myTax or your tax agent's return.</t>
        </is>
      </c>
      <c r="C35" s="31" t="n"/>
    </row>
  </sheetData>
  <mergeCells count="30">
    <mergeCell ref="A1:C1"/>
    <mergeCell ref="A3:C3"/>
    <mergeCell ref="B4:C4"/>
    <mergeCell ref="B5:C5"/>
    <mergeCell ref="B6:C6"/>
    <mergeCell ref="A8:C8"/>
    <mergeCell ref="B9:C9"/>
    <mergeCell ref="B10:C10"/>
    <mergeCell ref="B11:C11"/>
    <mergeCell ref="B12:C12"/>
    <mergeCell ref="A14:C14"/>
    <mergeCell ref="B15:C15"/>
    <mergeCell ref="B16:C16"/>
    <mergeCell ref="B17:C17"/>
    <mergeCell ref="B18:C18"/>
    <mergeCell ref="B19:C19"/>
    <mergeCell ref="A21:C21"/>
    <mergeCell ref="B22:C22"/>
    <mergeCell ref="B23:C23"/>
    <mergeCell ref="B24:C24"/>
    <mergeCell ref="B25:C25"/>
    <mergeCell ref="B26:C26"/>
    <mergeCell ref="B27:C27"/>
    <mergeCell ref="B28:C28"/>
    <mergeCell ref="B29:C29"/>
    <mergeCell ref="A31:C31"/>
    <mergeCell ref="B32:C32"/>
    <mergeCell ref="B33:C33"/>
    <mergeCell ref="B34:C34"/>
    <mergeCell ref="B35:C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2026-06-18T12:12:52Z</dcterms:created>
  <dcterms:modified xmlns:dcterms="http://purl.org/dc/terms/" xmlns:xsi="http://www.w3.org/2001/XMLSchema-instance" xsi:type="dcterms:W3CDTF">2026-06-18T12:12:52Z</dcterms:modified>
</cp:coreProperties>
</file>