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1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6A34A"/>
      <sz val="10"/>
    </font>
    <font>
      <name val="Calibri"/>
      <b val="1"/>
      <color rgb="00DC2626"/>
      <sz val="10"/>
    </font>
    <font>
      <name val="Calibri"/>
      <b val="1"/>
      <color rgb="001E293B"/>
      <sz val="10"/>
    </font>
    <font>
      <name val="Calibri"/>
      <b val="1"/>
      <color rgb="00FFFFFF"/>
      <sz val="18"/>
    </font>
    <font>
      <name val="Calibri"/>
      <i val="1"/>
      <color rgb="006B7280"/>
      <sz val="10"/>
    </font>
    <font>
      <name val="Calibri"/>
      <b val="1"/>
      <color rgb="00FFFFFF"/>
      <sz val="9"/>
    </font>
    <font>
      <name val="Calibri"/>
      <b val="1"/>
      <color rgb="001E293B"/>
      <sz val="14"/>
    </font>
    <font>
      <name val="Calibri"/>
      <b val="1"/>
      <color rgb="0016A34A"/>
      <sz val="14"/>
    </font>
    <font>
      <name val="Calibri"/>
      <b val="1"/>
      <color rgb="00DC2626"/>
      <sz val="14"/>
    </font>
    <font>
      <name val="Calibri"/>
      <b val="1"/>
      <color rgb="00FFFFFF"/>
      <sz val="10"/>
    </font>
    <font>
      <name val="Calibri"/>
      <b val="1"/>
      <color rgb="00FFFFFF"/>
      <sz val="16"/>
    </font>
    <font>
      <name val="Calibri"/>
      <b val="1"/>
      <color rgb="001E293B"/>
      <sz val="12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334155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 wrapText="1"/>
    </xf>
    <xf numFmtId="0" fontId="6" fillId="6" borderId="1" pivotButton="0" quotePrefix="0" xfId="0"/>
    <xf numFmtId="0" fontId="0" fillId="6" borderId="1" pivotButton="0" quotePrefix="0" xfId="0"/>
    <xf numFmtId="0" fontId="6" fillId="6" borderId="1" applyAlignment="1" pivotButton="0" quotePrefix="0" xfId="0">
      <alignment horizontal="center" vertical="center" wrapText="1"/>
    </xf>
    <xf numFmtId="165" fontId="6" fillId="6" borderId="1" applyAlignment="1" pivotButton="0" quotePrefix="0" xfId="0">
      <alignment horizontal="right" vertical="center"/>
    </xf>
    <xf numFmtId="0" fontId="7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8" fillId="0" borderId="0" pivotButton="0" quotePrefix="0" xfId="0"/>
    <xf numFmtId="0" fontId="9" fillId="7" borderId="1" applyAlignment="1" pivotButton="0" quotePrefix="0" xfId="0">
      <alignment horizontal="center" vertical="center" wrapText="1"/>
    </xf>
    <xf numFmtId="1" fontId="10" fillId="8" borderId="1" applyAlignment="1" pivotButton="0" quotePrefix="0" xfId="0">
      <alignment horizontal="center" vertical="center" wrapText="1"/>
    </xf>
    <xf numFmtId="1" fontId="11" fillId="8" borderId="1" applyAlignment="1" pivotButton="0" quotePrefix="0" xfId="0">
      <alignment horizontal="center" vertical="center" wrapText="1"/>
    </xf>
    <xf numFmtId="165" fontId="10" fillId="8" borderId="1" applyAlignment="1" pivotButton="0" quotePrefix="0" xfId="0">
      <alignment horizontal="center" vertical="center" wrapText="1"/>
    </xf>
    <xf numFmtId="165" fontId="11" fillId="8" borderId="1" applyAlignment="1" pivotButton="0" quotePrefix="0" xfId="0">
      <alignment horizontal="center" vertical="center" wrapText="1"/>
    </xf>
    <xf numFmtId="166" fontId="10" fillId="8" borderId="1" applyAlignment="1" pivotButton="0" quotePrefix="0" xfId="0">
      <alignment horizontal="center" vertical="center" wrapText="1"/>
    </xf>
    <xf numFmtId="1" fontId="12" fillId="8" borderId="1" applyAlignment="1" pivotButton="0" quotePrefix="0" xfId="0">
      <alignment horizontal="center" vertical="center" wrapText="1"/>
    </xf>
    <xf numFmtId="0" fontId="13" fillId="7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14" fillId="2" borderId="0" applyAlignment="1" pivotButton="0" quotePrefix="0" xfId="0">
      <alignment horizontal="left" vertical="center" indent="1"/>
    </xf>
    <xf numFmtId="0" fontId="15" fillId="6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top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6" fillId="6" borderId="1" applyAlignment="1" pivotButton="0" quotePrefix="0" xfId="0">
      <alignment horizontal="right" vertical="center"/>
    </xf>
    <xf numFmtId="165" fontId="10" fillId="8" borderId="1" applyAlignment="1" pivotButton="0" quotePrefix="0" xfId="0">
      <alignment horizontal="center" vertical="center" wrapText="1"/>
    </xf>
    <xf numFmtId="165" fontId="11" fillId="8" borderId="1" applyAlignment="1" pivotButton="0" quotePrefix="0" xfId="0">
      <alignment horizontal="center" vertical="center" wrapText="1"/>
    </xf>
    <xf numFmtId="166" fontId="10" fillId="8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color rgb="00DC2626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Revenue by Property Location (AUD)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'Dashboard'!D7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'Dashboard'!$A$8:$A$17</f>
            </numRef>
          </cat>
          <val>
            <numRef>
              <f>'Dashboard'!$D$8:$D$17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Location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Gross Revenue (AUD)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Bookings by Status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'Dashboard'!B20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'Dashboard'!$A$21:$A$23</f>
            </numRef>
          </cat>
          <val>
            <numRef>
              <f>'Dashboard'!$B$21:$B$23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Check-in Bookings by Month (Apr–Jun 2026)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'Dashboard'!E20</f>
            </strRef>
          </tx>
          <spPr>
            <a:ln xmlns:a="http://schemas.openxmlformats.org/drawingml/2006/main" w="28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'Dashboard'!$D$21:$D$23</f>
            </numRef>
          </cat>
          <val>
            <numRef>
              <f>'Dashboard'!$E$21:$E$23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Check-ins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576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25</row>
      <rowOff>0</rowOff>
    </from>
    <ext cx="3240000" cy="30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43</row>
      <rowOff>0</rowOff>
    </from>
    <ext cx="3960000" cy="30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showGridLines="0"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24" customWidth="1" min="2" max="2"/>
    <col width="16" customWidth="1" min="3" max="3"/>
    <col width="16" customWidth="1" min="4" max="4"/>
    <col width="14" customWidth="1" min="5" max="5"/>
    <col width="12" customWidth="1" min="6" max="6"/>
    <col width="12" customWidth="1" min="7" max="7"/>
    <col width="7" customWidth="1" min="8" max="8"/>
    <col width="12" customWidth="1" min="9" max="9"/>
    <col width="13" customWidth="1" min="10" max="10"/>
    <col width="7" customWidth="1" min="11" max="11"/>
    <col width="13" customWidth="1" min="12" max="12"/>
    <col width="13" customWidth="1" min="13" max="13"/>
    <col width="12" customWidth="1" min="14" max="14"/>
    <col width="14" customWidth="1" min="15" max="15"/>
    <col width="12" customWidth="1" min="16" max="16"/>
    <col width="13" customWidth="1" min="17" max="17"/>
    <col width="12" customWidth="1" min="18" max="18"/>
    <col width="13" customWidth="1" min="19" max="19"/>
    <col width="13" customWidth="1" min="20" max="20"/>
    <col width="42" customWidth="1" min="21" max="21"/>
  </cols>
  <sheetData>
    <row r="1" ht="26" customHeight="1">
      <c r="A1" s="1" t="inlineStr">
        <is>
          <t>Holiday Rental Booking Calendar — Australia (Apr–Jun 2026)</t>
        </is>
      </c>
    </row>
    <row r="2" ht="34" customHeight="1">
      <c r="A2" s="2" t="inlineStr">
        <is>
          <t>Booking ID</t>
        </is>
      </c>
      <c r="B2" s="2" t="inlineStr">
        <is>
          <t>Property Name</t>
        </is>
      </c>
      <c r="C2" s="2" t="inlineStr">
        <is>
          <t>Property Location</t>
        </is>
      </c>
      <c r="D2" s="2" t="inlineStr">
        <is>
          <t>Guest Name</t>
        </is>
      </c>
      <c r="E2" s="2" t="inlineStr">
        <is>
          <t>Guest Phone</t>
        </is>
      </c>
      <c r="F2" s="2" t="inlineStr">
        <is>
          <t>Check-in Date</t>
        </is>
      </c>
      <c r="G2" s="2" t="inlineStr">
        <is>
          <t>Check-out Date</t>
        </is>
      </c>
      <c r="H2" s="2" t="inlineStr">
        <is>
          <t>Nights</t>
        </is>
      </c>
      <c r="I2" s="2" t="inlineStr">
        <is>
          <t>Booking Status</t>
        </is>
      </c>
      <c r="J2" s="2" t="inlineStr">
        <is>
          <t>Booking Channel</t>
        </is>
      </c>
      <c r="K2" s="2" t="inlineStr">
        <is>
          <t>Guests</t>
        </is>
      </c>
      <c r="L2" s="2" t="inlineStr">
        <is>
          <t>Nightly Rate (AUD)</t>
        </is>
      </c>
      <c r="M2" s="2" t="inlineStr">
        <is>
          <t>Cleaning Fee (AUD)</t>
        </is>
      </c>
      <c r="N2" s="2" t="inlineStr">
        <is>
          <t>Extra Fees (AUD)</t>
        </is>
      </c>
      <c r="O2" s="2" t="inlineStr">
        <is>
          <t>Gross Booking (AUD)</t>
        </is>
      </c>
      <c r="P2" s="2" t="inlineStr">
        <is>
          <t>Commission Rate</t>
        </is>
      </c>
      <c r="Q2" s="2" t="inlineStr">
        <is>
          <t>Commission (AUD)</t>
        </is>
      </c>
      <c r="R2" s="2" t="inlineStr">
        <is>
          <t>GST on Fees (AUD)</t>
        </is>
      </c>
      <c r="S2" s="2" t="inlineStr">
        <is>
          <t>Net Income (AUD)</t>
        </is>
      </c>
      <c r="T2" s="2" t="inlineStr">
        <is>
          <t>Payment Status</t>
        </is>
      </c>
      <c r="U2" s="2" t="inlineStr">
        <is>
          <t>Notes</t>
        </is>
      </c>
    </row>
    <row r="3">
      <c r="A3" s="3" t="inlineStr">
        <is>
          <t>BK-2601</t>
        </is>
      </c>
      <c r="B3" s="4" t="inlineStr">
        <is>
          <t>Harbour View Apartment</t>
        </is>
      </c>
      <c r="C3" s="4" t="inlineStr">
        <is>
          <t>Sydney</t>
        </is>
      </c>
      <c r="D3" s="4" t="inlineStr">
        <is>
          <t>Jack Wilson</t>
        </is>
      </c>
      <c r="E3" s="4" t="inlineStr">
        <is>
          <t>0412 345 678</t>
        </is>
      </c>
      <c r="F3" s="35" t="n">
        <v>46115</v>
      </c>
      <c r="G3" s="35" t="n">
        <v>46119</v>
      </c>
      <c r="H3" s="6">
        <f>IF(OR(F3="",G3=""),"",G3-F3)</f>
        <v/>
      </c>
      <c r="I3" s="3" t="inlineStr">
        <is>
          <t>Confirmed</t>
        </is>
      </c>
      <c r="J3" s="3" t="inlineStr">
        <is>
          <t>Airbnb</t>
        </is>
      </c>
      <c r="K3" s="3" t="n">
        <v>4</v>
      </c>
      <c r="L3" s="36" t="n">
        <v>320</v>
      </c>
      <c r="M3" s="36" t="n">
        <v>120</v>
      </c>
      <c r="N3" s="36" t="n">
        <v>0</v>
      </c>
      <c r="O3" s="37">
        <f>IF(H3="","",H3*L3+M3+N3)</f>
        <v/>
      </c>
      <c r="P3" s="38" t="n">
        <v>0.12</v>
      </c>
      <c r="Q3" s="37">
        <f>IF(O3="","",O3*P3)</f>
        <v/>
      </c>
      <c r="R3" s="37">
        <f>IF(OR(M3="",N3=""),0,(M3+N3)*0.1)</f>
        <v/>
      </c>
      <c r="S3" s="39">
        <f>IF(O3="","",O3-Q3)</f>
        <v/>
      </c>
      <c r="T3" s="3" t="inlineStr">
        <is>
          <t>Paid</t>
        </is>
      </c>
      <c r="U3" s="4" t="inlineStr">
        <is>
          <t>Early check-in approved; harbour-facing unit.</t>
        </is>
      </c>
    </row>
    <row r="4">
      <c r="A4" s="3" t="inlineStr">
        <is>
          <t>BK-2602</t>
        </is>
      </c>
      <c r="B4" s="4" t="inlineStr">
        <is>
          <t>Surfers Paradise Villa</t>
        </is>
      </c>
      <c r="C4" s="4" t="inlineStr">
        <is>
          <t>Gold Coast</t>
        </is>
      </c>
      <c r="D4" s="4" t="inlineStr">
        <is>
          <t>Olivia Taylor</t>
        </is>
      </c>
      <c r="E4" s="4" t="inlineStr">
        <is>
          <t>0423 456 789</t>
        </is>
      </c>
      <c r="F4" s="35" t="n">
        <v>46122</v>
      </c>
      <c r="G4" s="35" t="n">
        <v>46127</v>
      </c>
      <c r="H4" s="11">
        <f>IF(OR(F4="",G4=""),"",G4-F4)</f>
        <v/>
      </c>
      <c r="I4" s="3" t="inlineStr">
        <is>
          <t>Confirmed</t>
        </is>
      </c>
      <c r="J4" s="3" t="inlineStr">
        <is>
          <t>Direct</t>
        </is>
      </c>
      <c r="K4" s="3" t="n">
        <v>6</v>
      </c>
      <c r="L4" s="36" t="n">
        <v>380</v>
      </c>
      <c r="M4" s="36" t="n">
        <v>160</v>
      </c>
      <c r="N4" s="36" t="n">
        <v>50</v>
      </c>
      <c r="O4" s="40">
        <f>IF(H4="","",H4*L4+M4+N4)</f>
        <v/>
      </c>
      <c r="P4" s="38" t="n">
        <v>0</v>
      </c>
      <c r="Q4" s="40">
        <f>IF(O4="","",O4*P4)</f>
        <v/>
      </c>
      <c r="R4" s="40">
        <f>IF(OR(M4="",N4=""),0,(M4+N4)*0.1)</f>
        <v/>
      </c>
      <c r="S4" s="41">
        <f>IF(O4="","",O4-Q4)</f>
        <v/>
      </c>
      <c r="T4" s="3" t="inlineStr">
        <is>
          <t>Deposit Paid</t>
        </is>
      </c>
      <c r="U4" s="4" t="inlineStr">
        <is>
          <t>Pet fee $50; balance due 7 days prior.</t>
        </is>
      </c>
    </row>
    <row r="5">
      <c r="A5" s="3" t="inlineStr">
        <is>
          <t>BK-2603</t>
        </is>
      </c>
      <c r="B5" s="4" t="inlineStr">
        <is>
          <t>Laneway Loft</t>
        </is>
      </c>
      <c r="C5" s="4" t="inlineStr">
        <is>
          <t>Melbourne</t>
        </is>
      </c>
      <c r="D5" s="4" t="inlineStr">
        <is>
          <t>Liam Nguyen</t>
        </is>
      </c>
      <c r="E5" s="4" t="inlineStr">
        <is>
          <t>0434 567 890</t>
        </is>
      </c>
      <c r="F5" s="35" t="n">
        <v>46130</v>
      </c>
      <c r="G5" s="35" t="n">
        <v>46133</v>
      </c>
      <c r="H5" s="6">
        <f>IF(OR(F5="",G5=""),"",G5-F5)</f>
        <v/>
      </c>
      <c r="I5" s="3" t="inlineStr">
        <is>
          <t>Confirmed</t>
        </is>
      </c>
      <c r="J5" s="3" t="inlineStr">
        <is>
          <t>Booking.com</t>
        </is>
      </c>
      <c r="K5" s="3" t="n">
        <v>2</v>
      </c>
      <c r="L5" s="36" t="n">
        <v>265</v>
      </c>
      <c r="M5" s="36" t="n">
        <v>110</v>
      </c>
      <c r="N5" s="36" t="n">
        <v>0</v>
      </c>
      <c r="O5" s="37">
        <f>IF(H5="","",H5*L5+M5+N5)</f>
        <v/>
      </c>
      <c r="P5" s="38" t="n">
        <v>0.15</v>
      </c>
      <c r="Q5" s="37">
        <f>IF(O5="","",O5*P5)</f>
        <v/>
      </c>
      <c r="R5" s="37">
        <f>IF(OR(M5="",N5=""),0,(M5+N5)*0.1)</f>
        <v/>
      </c>
      <c r="S5" s="39">
        <f>IF(O5="","",O5-Q5)</f>
        <v/>
      </c>
      <c r="T5" s="3" t="inlineStr">
        <is>
          <t>Paid</t>
        </is>
      </c>
      <c r="U5" s="4" t="inlineStr">
        <is>
          <t>Corporate stay; tax invoice requested.</t>
        </is>
      </c>
    </row>
    <row r="6">
      <c r="A6" s="3" t="inlineStr">
        <is>
          <t>BK-2604</t>
        </is>
      </c>
      <c r="B6" s="4" t="inlineStr">
        <is>
          <t>Battery Point Cottage</t>
        </is>
      </c>
      <c r="C6" s="4" t="inlineStr">
        <is>
          <t>Hobart</t>
        </is>
      </c>
      <c r="D6" s="4" t="inlineStr">
        <is>
          <t>Charlotte Martin</t>
        </is>
      </c>
      <c r="E6" s="4" t="inlineStr">
        <is>
          <t>0445 678 901</t>
        </is>
      </c>
      <c r="F6" s="35" t="n">
        <v>46137</v>
      </c>
      <c r="G6" s="35" t="n">
        <v>46142</v>
      </c>
      <c r="H6" s="11">
        <f>IF(OR(F6="",G6=""),"",G6-F6)</f>
        <v/>
      </c>
      <c r="I6" s="3" t="inlineStr">
        <is>
          <t>Confirmed</t>
        </is>
      </c>
      <c r="J6" s="3" t="inlineStr">
        <is>
          <t>Airbnb</t>
        </is>
      </c>
      <c r="K6" s="3" t="n">
        <v>4</v>
      </c>
      <c r="L6" s="36" t="n">
        <v>240</v>
      </c>
      <c r="M6" s="36" t="n">
        <v>100</v>
      </c>
      <c r="N6" s="36" t="n">
        <v>25</v>
      </c>
      <c r="O6" s="40">
        <f>IF(H6="","",H6*L6+M6+N6)</f>
        <v/>
      </c>
      <c r="P6" s="38" t="n">
        <v>0.12</v>
      </c>
      <c r="Q6" s="40">
        <f>IF(O6="","",O6*P6)</f>
        <v/>
      </c>
      <c r="R6" s="40">
        <f>IF(OR(M6="",N6=""),0,(M6+N6)*0.1)</f>
        <v/>
      </c>
      <c r="S6" s="41">
        <f>IF(O6="","",O6-Q6)</f>
        <v/>
      </c>
      <c r="T6" s="3" t="inlineStr">
        <is>
          <t>Paid</t>
        </is>
      </c>
      <c r="U6" s="4" t="inlineStr">
        <is>
          <t>Port-a-cot hire $25.</t>
        </is>
      </c>
    </row>
    <row r="7">
      <c r="A7" s="3" t="inlineStr">
        <is>
          <t>BK-2605</t>
        </is>
      </c>
      <c r="B7" s="4" t="inlineStr">
        <is>
          <t>Riverside Retreat</t>
        </is>
      </c>
      <c r="C7" s="4" t="inlineStr">
        <is>
          <t>Brisbane</t>
        </is>
      </c>
      <c r="D7" s="4" t="inlineStr">
        <is>
          <t>Noah Williams</t>
        </is>
      </c>
      <c r="E7" s="4" t="inlineStr">
        <is>
          <t>0456 789 012</t>
        </is>
      </c>
      <c r="F7" s="35" t="n">
        <v>46144</v>
      </c>
      <c r="G7" s="35" t="n">
        <v>46147</v>
      </c>
      <c r="H7" s="6">
        <f>IF(OR(F7="",G7=""),"",G7-F7)</f>
        <v/>
      </c>
      <c r="I7" s="3" t="inlineStr">
        <is>
          <t>Confirmed</t>
        </is>
      </c>
      <c r="J7" s="3" t="inlineStr">
        <is>
          <t>Direct</t>
        </is>
      </c>
      <c r="K7" s="3" t="n">
        <v>5</v>
      </c>
      <c r="L7" s="36" t="n">
        <v>300</v>
      </c>
      <c r="M7" s="36" t="n">
        <v>130</v>
      </c>
      <c r="N7" s="36" t="n">
        <v>0</v>
      </c>
      <c r="O7" s="37">
        <f>IF(H7="","",H7*L7+M7+N7)</f>
        <v/>
      </c>
      <c r="P7" s="38" t="n">
        <v>0</v>
      </c>
      <c r="Q7" s="37">
        <f>IF(O7="","",O7*P7)</f>
        <v/>
      </c>
      <c r="R7" s="37">
        <f>IF(OR(M7="",N7=""),0,(M7+N7)*0.1)</f>
        <v/>
      </c>
      <c r="S7" s="39">
        <f>IF(O7="","",O7-Q7)</f>
        <v/>
      </c>
      <c r="T7" s="3" t="inlineStr">
        <is>
          <t>Deposit Paid</t>
        </is>
      </c>
      <c r="U7" s="4" t="inlineStr">
        <is>
          <t>Returning guest; 10% loyalty discount applied to rate.</t>
        </is>
      </c>
    </row>
    <row r="8">
      <c r="A8" s="3" t="inlineStr">
        <is>
          <t>BK-2606</t>
        </is>
      </c>
      <c r="B8" s="4" t="inlineStr">
        <is>
          <t>Cottesloe Beach House</t>
        </is>
      </c>
      <c r="C8" s="4" t="inlineStr">
        <is>
          <t>Perth</t>
        </is>
      </c>
      <c r="D8" s="4" t="inlineStr">
        <is>
          <t>Mia Brown</t>
        </is>
      </c>
      <c r="E8" s="4" t="inlineStr">
        <is>
          <t>0467 890 123</t>
        </is>
      </c>
      <c r="F8" s="35" t="n">
        <v>46151</v>
      </c>
      <c r="G8" s="35" t="n">
        <v>46156</v>
      </c>
      <c r="H8" s="11">
        <f>IF(OR(F8="",G8=""),"",G8-F8)</f>
        <v/>
      </c>
      <c r="I8" s="3" t="inlineStr">
        <is>
          <t>Confirmed</t>
        </is>
      </c>
      <c r="J8" s="3" t="inlineStr">
        <is>
          <t>Stayz</t>
        </is>
      </c>
      <c r="K8" s="3" t="n">
        <v>6</v>
      </c>
      <c r="L8" s="36" t="n">
        <v>420</v>
      </c>
      <c r="M8" s="36" t="n">
        <v>160</v>
      </c>
      <c r="N8" s="36" t="n">
        <v>75</v>
      </c>
      <c r="O8" s="40">
        <f>IF(H8="","",H8*L8+M8+N8)</f>
        <v/>
      </c>
      <c r="P8" s="38" t="n">
        <v>0.03</v>
      </c>
      <c r="Q8" s="40">
        <f>IF(O8="","",O8*P8)</f>
        <v/>
      </c>
      <c r="R8" s="40">
        <f>IF(OR(M8="",N8=""),0,(M8+N8)*0.1)</f>
        <v/>
      </c>
      <c r="S8" s="41">
        <f>IF(O8="","",O8-Q8)</f>
        <v/>
      </c>
      <c r="T8" s="14" t="inlineStr">
        <is>
          <t>Outstanding</t>
        </is>
      </c>
      <c r="U8" s="4" t="inlineStr">
        <is>
          <t>Extra linen pack $75; payment reminder sent 02/05/2026.</t>
        </is>
      </c>
    </row>
    <row r="9">
      <c r="A9" s="3" t="inlineStr">
        <is>
          <t>BK-2607</t>
        </is>
      </c>
      <c r="B9" s="4" t="inlineStr">
        <is>
          <t>Honeysuckle Studio</t>
        </is>
      </c>
      <c r="C9" s="4" t="inlineStr">
        <is>
          <t>Newcastle</t>
        </is>
      </c>
      <c r="D9" s="4" t="inlineStr">
        <is>
          <t>Ethan Clark</t>
        </is>
      </c>
      <c r="E9" s="4" t="inlineStr">
        <is>
          <t>0478 901 234</t>
        </is>
      </c>
      <c r="F9" s="35" t="n">
        <v>46158</v>
      </c>
      <c r="G9" s="35" t="n">
        <v>46161</v>
      </c>
      <c r="H9" s="6">
        <f>IF(OR(F9="",G9=""),"",G9-F9)</f>
        <v/>
      </c>
      <c r="I9" s="3" t="inlineStr">
        <is>
          <t>Pending</t>
        </is>
      </c>
      <c r="J9" s="3" t="inlineStr">
        <is>
          <t>Airbnb</t>
        </is>
      </c>
      <c r="K9" s="3" t="n">
        <v>2</v>
      </c>
      <c r="L9" s="36" t="n">
        <v>185</v>
      </c>
      <c r="M9" s="36" t="n">
        <v>85</v>
      </c>
      <c r="N9" s="36" t="n">
        <v>0</v>
      </c>
      <c r="O9" s="37">
        <f>IF(H9="","",H9*L9+M9+N9)</f>
        <v/>
      </c>
      <c r="P9" s="38" t="n">
        <v>0.12</v>
      </c>
      <c r="Q9" s="37">
        <f>IF(O9="","",O9*P9)</f>
        <v/>
      </c>
      <c r="R9" s="37">
        <f>IF(OR(M9="",N9=""),0,(M9+N9)*0.1)</f>
        <v/>
      </c>
      <c r="S9" s="39">
        <f>IF(O9="","",O9-Q9)</f>
        <v/>
      </c>
      <c r="T9" s="14" t="inlineStr">
        <is>
          <t>Outstanding</t>
        </is>
      </c>
      <c r="U9" s="4" t="inlineStr">
        <is>
          <t>Awaiting guest confirmation of arrival time.</t>
        </is>
      </c>
    </row>
    <row r="10">
      <c r="A10" s="3" t="inlineStr">
        <is>
          <t>BK-2608</t>
        </is>
      </c>
      <c r="B10" s="4" t="inlineStr">
        <is>
          <t>Glenelg Beach Apartment</t>
        </is>
      </c>
      <c r="C10" s="4" t="inlineStr">
        <is>
          <t>Adelaide</t>
        </is>
      </c>
      <c r="D10" s="4" t="inlineStr">
        <is>
          <t>Ruby Anderson</t>
        </is>
      </c>
      <c r="E10" s="4" t="inlineStr">
        <is>
          <t>0489 012 345</t>
        </is>
      </c>
      <c r="F10" s="35" t="n">
        <v>46165</v>
      </c>
      <c r="G10" s="35" t="n">
        <v>46169</v>
      </c>
      <c r="H10" s="11">
        <f>IF(OR(F10="",G10=""),"",G10-F10)</f>
        <v/>
      </c>
      <c r="I10" s="3" t="inlineStr">
        <is>
          <t>Confirmed</t>
        </is>
      </c>
      <c r="J10" s="3" t="inlineStr">
        <is>
          <t>Booking.com</t>
        </is>
      </c>
      <c r="K10" s="3" t="n">
        <v>3</v>
      </c>
      <c r="L10" s="36" t="n">
        <v>225</v>
      </c>
      <c r="M10" s="36" t="n">
        <v>95</v>
      </c>
      <c r="N10" s="36" t="n">
        <v>0</v>
      </c>
      <c r="O10" s="40">
        <f>IF(H10="","",H10*L10+M10+N10)</f>
        <v/>
      </c>
      <c r="P10" s="38" t="n">
        <v>0.15</v>
      </c>
      <c r="Q10" s="40">
        <f>IF(O10="","",O10*P10)</f>
        <v/>
      </c>
      <c r="R10" s="40">
        <f>IF(OR(M10="",N10=""),0,(M10+N10)*0.1)</f>
        <v/>
      </c>
      <c r="S10" s="41">
        <f>IF(O10="","",O10-Q10)</f>
        <v/>
      </c>
      <c r="T10" s="3" t="inlineStr">
        <is>
          <t>Paid</t>
        </is>
      </c>
      <c r="U10" s="4" t="inlineStr">
        <is>
          <t>Late check-out arranged (1:00 pm).</t>
        </is>
      </c>
    </row>
    <row r="11">
      <c r="A11" s="3" t="inlineStr">
        <is>
          <t>BK-2609</t>
        </is>
      </c>
      <c r="B11" s="4" t="inlineStr">
        <is>
          <t>Braddon Boutique Flat</t>
        </is>
      </c>
      <c r="C11" s="4" t="inlineStr">
        <is>
          <t>Canberra</t>
        </is>
      </c>
      <c r="D11" s="4" t="inlineStr">
        <is>
          <t>Cooper Harris</t>
        </is>
      </c>
      <c r="E11" s="4" t="inlineStr">
        <is>
          <t>0490 123 456</t>
        </is>
      </c>
      <c r="F11" s="35" t="n">
        <v>46172</v>
      </c>
      <c r="G11" s="35" t="n">
        <v>46175</v>
      </c>
      <c r="H11" s="6">
        <f>IF(OR(F11="",G11=""),"",G11-F11)</f>
        <v/>
      </c>
      <c r="I11" s="14" t="inlineStr">
        <is>
          <t>Cancelled</t>
        </is>
      </c>
      <c r="J11" s="3" t="inlineStr">
        <is>
          <t>Direct</t>
        </is>
      </c>
      <c r="K11" s="3" t="n">
        <v>2</v>
      </c>
      <c r="L11" s="36" t="n">
        <v>210</v>
      </c>
      <c r="M11" s="36" t="n">
        <v>90</v>
      </c>
      <c r="N11" s="36" t="n">
        <v>0</v>
      </c>
      <c r="O11" s="37">
        <f>IF(H11="","",H11*L11+M11+N11)</f>
        <v/>
      </c>
      <c r="P11" s="38" t="n">
        <v>0</v>
      </c>
      <c r="Q11" s="37">
        <f>IF(O11="","",O11*P11)</f>
        <v/>
      </c>
      <c r="R11" s="37">
        <f>IF(OR(M11="",N11=""),0,(M11+N11)*0.1)</f>
        <v/>
      </c>
      <c r="S11" s="39">
        <f>IF(O11="","",O11-Q11)</f>
        <v/>
      </c>
      <c r="T11" s="14" t="inlineStr">
        <is>
          <t>Refunded</t>
        </is>
      </c>
      <c r="U11" s="4" t="inlineStr">
        <is>
          <t>Guest cancelled 12/05/2026; full refund issued.</t>
        </is>
      </c>
    </row>
    <row r="12">
      <c r="A12" s="3" t="inlineStr">
        <is>
          <t>BK-2610</t>
        </is>
      </c>
      <c r="B12" s="4" t="inlineStr">
        <is>
          <t>Northbeach Escape</t>
        </is>
      </c>
      <c r="C12" s="4" t="inlineStr">
        <is>
          <t>Wollongong</t>
        </is>
      </c>
      <c r="D12" s="4" t="inlineStr">
        <is>
          <t>Isla Thompson</t>
        </is>
      </c>
      <c r="E12" s="4" t="inlineStr">
        <is>
          <t>0411 234 567</t>
        </is>
      </c>
      <c r="F12" s="35" t="n">
        <v>46179</v>
      </c>
      <c r="G12" s="35" t="n">
        <v>46183</v>
      </c>
      <c r="H12" s="11">
        <f>IF(OR(F12="",G12=""),"",G12-F12)</f>
        <v/>
      </c>
      <c r="I12" s="3" t="inlineStr">
        <is>
          <t>Confirmed</t>
        </is>
      </c>
      <c r="J12" s="3" t="inlineStr">
        <is>
          <t>Airbnb</t>
        </is>
      </c>
      <c r="K12" s="3" t="n">
        <v>4</v>
      </c>
      <c r="L12" s="36" t="n">
        <v>275</v>
      </c>
      <c r="M12" s="36" t="n">
        <v>115</v>
      </c>
      <c r="N12" s="36" t="n">
        <v>30</v>
      </c>
      <c r="O12" s="40">
        <f>IF(H12="","",H12*L12+M12+N12)</f>
        <v/>
      </c>
      <c r="P12" s="38" t="n">
        <v>0.12</v>
      </c>
      <c r="Q12" s="40">
        <f>IF(O12="","",O12*P12)</f>
        <v/>
      </c>
      <c r="R12" s="40">
        <f>IF(OR(M12="",N12=""),0,(M12+N12)*0.1)</f>
        <v/>
      </c>
      <c r="S12" s="41">
        <f>IF(O12="","",O12-Q12)</f>
        <v/>
      </c>
      <c r="T12" s="3" t="inlineStr">
        <is>
          <t>Deposit Paid</t>
        </is>
      </c>
      <c r="U12" s="4" t="inlineStr">
        <is>
          <t>Surfboard hire add-on $30.</t>
        </is>
      </c>
    </row>
    <row r="13">
      <c r="A13" s="15" t="inlineStr">
        <is>
          <t>TOTALS</t>
        </is>
      </c>
      <c r="B13" s="16" t="n"/>
      <c r="C13" s="16" t="n"/>
      <c r="D13" s="16" t="n"/>
      <c r="E13" s="16" t="n"/>
      <c r="F13" s="16" t="n"/>
      <c r="G13" s="16" t="n"/>
      <c r="H13" s="17">
        <f>SUM(H3:H12)</f>
        <v/>
      </c>
      <c r="I13" s="16" t="n"/>
      <c r="J13" s="16" t="n"/>
      <c r="K13" s="16" t="n"/>
      <c r="L13" s="16" t="n"/>
      <c r="M13" s="16" t="n"/>
      <c r="N13" s="16" t="n"/>
      <c r="O13" s="42">
        <f>SUM(O3:O12)</f>
        <v/>
      </c>
      <c r="P13" s="16" t="n"/>
      <c r="Q13" s="42">
        <f>SUM(Q3:Q12)</f>
        <v/>
      </c>
      <c r="R13" s="42">
        <f>SUM(R3:R12)</f>
        <v/>
      </c>
      <c r="S13" s="42">
        <f>SUM(S3:S12)</f>
        <v/>
      </c>
      <c r="T13" s="16" t="n"/>
      <c r="U13" s="16" t="n"/>
    </row>
  </sheetData>
  <mergeCells count="1">
    <mergeCell ref="A1:U1"/>
  </mergeCells>
  <conditionalFormatting sqref="A3:U12">
    <cfRule type="expression" priority="1" dxfId="0" stopIfTrue="1">
      <formula>$I3="Cancelled"</formula>
    </cfRule>
    <cfRule type="expression" priority="2" dxfId="1" stopIfTrue="0">
      <formula>$T3="Outstanding"</formula>
    </cfRule>
    <cfRule type="expression" priority="3" dxfId="2" stopIfTrue="0">
      <formula>AND($F3&lt;&gt;"",$F3&gt;=TODAY(),$F3&lt;=TODAY()+7)</formula>
    </cfRule>
  </conditionalFormatting>
  <dataValidations count="3">
    <dataValidation sqref="I3:I100" showErrorMessage="1" showInputMessage="1" allowBlank="1" type="list">
      <formula1>"Confirmed,Pending,Cancelled"</formula1>
    </dataValidation>
    <dataValidation sqref="J3:J100" showErrorMessage="1" showInputMessage="1" allowBlank="1" type="list">
      <formula1>"Airbnb,Booking.com,Stayz,Direct"</formula1>
    </dataValidation>
    <dataValidation sqref="T3:T100" showErrorMessage="1" showInputMessage="1" allowBlank="1" type="list">
      <formula1>"Paid,Deposit Paid,Outstanding,Refunded"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2" customWidth="1" min="10" max="10"/>
    <col width="18" customWidth="1" min="11" max="11"/>
    <col width="14" customWidth="1" min="12" max="12"/>
  </cols>
  <sheetData>
    <row r="1" ht="32" customHeight="1">
      <c r="A1" s="19" t="inlineStr">
        <is>
          <t>Holiday Rental Dashboard — Management Overview</t>
        </is>
      </c>
    </row>
    <row r="2" ht="18" customHeight="1">
      <c r="A2" s="21" t="inlineStr">
        <is>
          <t>Reporting period: 01/04/2026 – 30/06/2026  |  All figures in AUD (GST inclusive where applicable)</t>
        </is>
      </c>
    </row>
    <row r="3"/>
    <row r="4" ht="26" customHeight="1">
      <c r="A4" s="22" t="inlineStr">
        <is>
          <t>Total Bookings</t>
        </is>
      </c>
      <c r="B4" s="22" t="inlineStr">
        <is>
          <t>Confirmed Bookings</t>
        </is>
      </c>
      <c r="C4" s="22" t="inlineStr">
        <is>
          <t>Total Nights Booked</t>
        </is>
      </c>
      <c r="D4" s="22" t="inlineStr">
        <is>
          <t>Avg Nightly Rate</t>
        </is>
      </c>
      <c r="E4" s="22" t="inlineStr">
        <is>
          <t>Gross Revenue</t>
        </is>
      </c>
      <c r="F4" s="22" t="inlineStr">
        <is>
          <t>Net Income</t>
        </is>
      </c>
      <c r="G4" s="22" t="inlineStr">
        <is>
          <t>Occupancy (30-day base)</t>
        </is>
      </c>
      <c r="H4" s="22" t="inlineStr">
        <is>
          <t>Outstanding Payments</t>
        </is>
      </c>
    </row>
    <row r="5" ht="30" customHeight="1">
      <c r="A5" s="23">
        <f>COUNTA(Bookings!A3:A12)</f>
        <v/>
      </c>
      <c r="B5" s="24">
        <f>COUNTIF(Bookings!I3:I12,"Confirmed")</f>
        <v/>
      </c>
      <c r="C5" s="23">
        <f>SUM(Bookings!H3:H12)</f>
        <v/>
      </c>
      <c r="D5" s="43">
        <f>IFERROR(AVERAGE(Bookings!L3:L12),0)</f>
        <v/>
      </c>
      <c r="E5" s="44">
        <f>SUM(Bookings!O3:O12)</f>
        <v/>
      </c>
      <c r="F5" s="44">
        <f>SUM(Bookings!S3:S12)</f>
        <v/>
      </c>
      <c r="G5" s="45">
        <f>IFERROR(SUM(Bookings!H3:H12)/(COUNTIF(Bookings!I3:I12,"Confirmed")*30),0)</f>
        <v/>
      </c>
      <c r="H5" s="28">
        <f>COUNTIF(Bookings!T3:T12,"Outstanding")</f>
        <v/>
      </c>
    </row>
    <row r="6"/>
    <row r="7">
      <c r="A7" s="29" t="inlineStr">
        <is>
          <t>Property Location</t>
        </is>
      </c>
      <c r="B7" s="29" t="inlineStr">
        <is>
          <t>Bookings</t>
        </is>
      </c>
      <c r="C7" s="29" t="inlineStr">
        <is>
          <t>Nights</t>
        </is>
      </c>
      <c r="D7" s="29" t="inlineStr">
        <is>
          <t>Gross Revenue</t>
        </is>
      </c>
      <c r="F7" s="29" t="inlineStr">
        <is>
          <t>Booking Channel</t>
        </is>
      </c>
      <c r="G7" s="29" t="inlineStr">
        <is>
          <t>Bookings</t>
        </is>
      </c>
      <c r="H7" s="29" t="inlineStr">
        <is>
          <t>Gross Revenue</t>
        </is>
      </c>
      <c r="J7" s="29" t="inlineStr">
        <is>
          <t>Booking ID</t>
        </is>
      </c>
      <c r="K7" s="29" t="inlineStr">
        <is>
          <t>Guest Name</t>
        </is>
      </c>
      <c r="L7" s="29" t="inlineStr">
        <is>
          <t>Location</t>
        </is>
      </c>
    </row>
    <row r="8">
      <c r="A8" s="30" t="inlineStr">
        <is>
          <t>Sydney</t>
        </is>
      </c>
      <c r="B8" s="6">
        <f>COUNTIF(Bookings!C3:C12,A8)</f>
        <v/>
      </c>
      <c r="C8" s="6">
        <f>SUMIF(Bookings!C3:C12,A8,Bookings!H3:H12)</f>
        <v/>
      </c>
      <c r="D8" s="37">
        <f>SUMIF(Bookings!C3:C12,A8,Bookings!O3:O12)</f>
        <v/>
      </c>
      <c r="F8" s="30" t="inlineStr">
        <is>
          <t>Airbnb</t>
        </is>
      </c>
      <c r="G8" s="6">
        <f>COUNTIF(Bookings!J3:J12,F8)</f>
        <v/>
      </c>
      <c r="H8" s="37">
        <f>SUMIF(Bookings!J3:J12,F8,Bookings!O3:O12)</f>
        <v/>
      </c>
      <c r="J8" s="3" t="inlineStr">
        <is>
          <t>BK-2601</t>
        </is>
      </c>
      <c r="K8" s="30">
        <f>IFERROR(VLOOKUP(J8,Bookings!$A$3:$D$12,4,FALSE),"")</f>
        <v/>
      </c>
      <c r="L8" s="30">
        <f>IFERROR(VLOOKUP(J8,Bookings!$A$3:$C$12,3,FALSE),"")</f>
        <v/>
      </c>
    </row>
    <row r="9">
      <c r="A9" s="31" t="inlineStr">
        <is>
          <t>Gold Coast</t>
        </is>
      </c>
      <c r="B9" s="11">
        <f>COUNTIF(Bookings!C3:C12,A9)</f>
        <v/>
      </c>
      <c r="C9" s="11">
        <f>SUMIF(Bookings!C3:C12,A9,Bookings!H3:H12)</f>
        <v/>
      </c>
      <c r="D9" s="40">
        <f>SUMIF(Bookings!C3:C12,A9,Bookings!O3:O12)</f>
        <v/>
      </c>
      <c r="F9" s="31" t="inlineStr">
        <is>
          <t>Booking.com</t>
        </is>
      </c>
      <c r="G9" s="11">
        <f>COUNTIF(Bookings!J3:J12,F9)</f>
        <v/>
      </c>
      <c r="H9" s="40">
        <f>SUMIF(Bookings!J3:J12,F9,Bookings!O3:O12)</f>
        <v/>
      </c>
      <c r="J9" s="3" t="inlineStr">
        <is>
          <t>BK-2604</t>
        </is>
      </c>
      <c r="K9" s="31">
        <f>IFERROR(VLOOKUP(J9,Bookings!$A$3:$D$12,4,FALSE),"")</f>
        <v/>
      </c>
      <c r="L9" s="31">
        <f>IFERROR(VLOOKUP(J9,Bookings!$A$3:$C$12,3,FALSE),"")</f>
        <v/>
      </c>
    </row>
    <row r="10">
      <c r="A10" s="30" t="inlineStr">
        <is>
          <t>Melbourne</t>
        </is>
      </c>
      <c r="B10" s="6">
        <f>COUNTIF(Bookings!C3:C12,A10)</f>
        <v/>
      </c>
      <c r="C10" s="6">
        <f>SUMIF(Bookings!C3:C12,A10,Bookings!H3:H12)</f>
        <v/>
      </c>
      <c r="D10" s="37">
        <f>SUMIF(Bookings!C3:C12,A10,Bookings!O3:O12)</f>
        <v/>
      </c>
      <c r="F10" s="30" t="inlineStr">
        <is>
          <t>Stayz</t>
        </is>
      </c>
      <c r="G10" s="6">
        <f>COUNTIF(Bookings!J3:J12,F10)</f>
        <v/>
      </c>
      <c r="H10" s="37">
        <f>SUMIF(Bookings!J3:J12,F10,Bookings!O3:O12)</f>
        <v/>
      </c>
      <c r="J10" s="3" t="inlineStr">
        <is>
          <t>BK-2606</t>
        </is>
      </c>
      <c r="K10" s="30">
        <f>IFERROR(VLOOKUP(J10,Bookings!$A$3:$D$12,4,FALSE),"")</f>
        <v/>
      </c>
      <c r="L10" s="30">
        <f>IFERROR(VLOOKUP(J10,Bookings!$A$3:$C$12,3,FALSE),"")</f>
        <v/>
      </c>
    </row>
    <row r="11">
      <c r="A11" s="31" t="inlineStr">
        <is>
          <t>Hobart</t>
        </is>
      </c>
      <c r="B11" s="11">
        <f>COUNTIF(Bookings!C3:C12,A11)</f>
        <v/>
      </c>
      <c r="C11" s="11">
        <f>SUMIF(Bookings!C3:C12,A11,Bookings!H3:H12)</f>
        <v/>
      </c>
      <c r="D11" s="40">
        <f>SUMIF(Bookings!C3:C12,A11,Bookings!O3:O12)</f>
        <v/>
      </c>
      <c r="F11" s="31" t="inlineStr">
        <is>
          <t>Direct</t>
        </is>
      </c>
      <c r="G11" s="11">
        <f>COUNTIF(Bookings!J3:J12,F11)</f>
        <v/>
      </c>
      <c r="H11" s="40">
        <f>SUMIF(Bookings!J3:J12,F11,Bookings!O3:O12)</f>
        <v/>
      </c>
      <c r="J11" s="3" t="inlineStr">
        <is>
          <t>BK-2608</t>
        </is>
      </c>
      <c r="K11" s="31">
        <f>IFERROR(VLOOKUP(J11,Bookings!$A$3:$D$12,4,FALSE),"")</f>
        <v/>
      </c>
      <c r="L11" s="31">
        <f>IFERROR(VLOOKUP(J11,Bookings!$A$3:$C$12,3,FALSE),"")</f>
        <v/>
      </c>
    </row>
    <row r="12">
      <c r="A12" s="30" t="inlineStr">
        <is>
          <t>Brisbane</t>
        </is>
      </c>
      <c r="B12" s="6">
        <f>COUNTIF(Bookings!C3:C12,A12)</f>
        <v/>
      </c>
      <c r="C12" s="6">
        <f>SUMIF(Bookings!C3:C12,A12,Bookings!H3:H12)</f>
        <v/>
      </c>
      <c r="D12" s="37">
        <f>SUMIF(Bookings!C3:C12,A12,Bookings!O3:O12)</f>
        <v/>
      </c>
      <c r="J12" s="3" t="inlineStr">
        <is>
          <t>BK-2610</t>
        </is>
      </c>
      <c r="K12" s="30">
        <f>IFERROR(VLOOKUP(J12,Bookings!$A$3:$D$12,4,FALSE),"")</f>
        <v/>
      </c>
      <c r="L12" s="30">
        <f>IFERROR(VLOOKUP(J12,Bookings!$A$3:$C$12,3,FALSE),"")</f>
        <v/>
      </c>
    </row>
    <row r="13">
      <c r="A13" s="31" t="inlineStr">
        <is>
          <t>Perth</t>
        </is>
      </c>
      <c r="B13" s="11">
        <f>COUNTIF(Bookings!C3:C12,A13)</f>
        <v/>
      </c>
      <c r="C13" s="11">
        <f>SUMIF(Bookings!C3:C12,A13,Bookings!H3:H12)</f>
        <v/>
      </c>
      <c r="D13" s="40">
        <f>SUMIF(Bookings!C3:C12,A13,Bookings!O3:O12)</f>
        <v/>
      </c>
    </row>
    <row r="14">
      <c r="A14" s="30" t="inlineStr">
        <is>
          <t>Newcastle</t>
        </is>
      </c>
      <c r="B14" s="6">
        <f>COUNTIF(Bookings!C3:C12,A14)</f>
        <v/>
      </c>
      <c r="C14" s="6">
        <f>SUMIF(Bookings!C3:C12,A14,Bookings!H3:H12)</f>
        <v/>
      </c>
      <c r="D14" s="37">
        <f>SUMIF(Bookings!C3:C12,A14,Bookings!O3:O12)</f>
        <v/>
      </c>
    </row>
    <row r="15">
      <c r="A15" s="31" t="inlineStr">
        <is>
          <t>Adelaide</t>
        </is>
      </c>
      <c r="B15" s="11">
        <f>COUNTIF(Bookings!C3:C12,A15)</f>
        <v/>
      </c>
      <c r="C15" s="11">
        <f>SUMIF(Bookings!C3:C12,A15,Bookings!H3:H12)</f>
        <v/>
      </c>
      <c r="D15" s="40">
        <f>SUMIF(Bookings!C3:C12,A15,Bookings!O3:O12)</f>
        <v/>
      </c>
    </row>
    <row r="16">
      <c r="A16" s="30" t="inlineStr">
        <is>
          <t>Canberra</t>
        </is>
      </c>
      <c r="B16" s="6">
        <f>COUNTIF(Bookings!C3:C12,A16)</f>
        <v/>
      </c>
      <c r="C16" s="6">
        <f>SUMIF(Bookings!C3:C12,A16,Bookings!H3:H12)</f>
        <v/>
      </c>
      <c r="D16" s="37">
        <f>SUMIF(Bookings!C3:C12,A16,Bookings!O3:O12)</f>
        <v/>
      </c>
    </row>
    <row r="17">
      <c r="A17" s="31" t="inlineStr">
        <is>
          <t>Wollongong</t>
        </is>
      </c>
      <c r="B17" s="11">
        <f>COUNTIF(Bookings!C3:C12,A17)</f>
        <v/>
      </c>
      <c r="C17" s="11">
        <f>SUMIF(Bookings!C3:C12,A17,Bookings!H3:H12)</f>
        <v/>
      </c>
      <c r="D17" s="40">
        <f>SUMIF(Bookings!C3:C12,A17,Bookings!O3:O12)</f>
        <v/>
      </c>
    </row>
    <row r="18"/>
    <row r="19"/>
    <row r="20">
      <c r="A20" s="29" t="inlineStr">
        <is>
          <t>Booking Status</t>
        </is>
      </c>
      <c r="B20" s="29" t="inlineStr">
        <is>
          <t>Count</t>
        </is>
      </c>
      <c r="D20" s="29" t="inlineStr">
        <is>
          <t>Month</t>
        </is>
      </c>
      <c r="E20" s="29" t="inlineStr">
        <is>
          <t>Check-ins</t>
        </is>
      </c>
    </row>
    <row r="21">
      <c r="A21" s="30" t="inlineStr">
        <is>
          <t>Confirmed</t>
        </is>
      </c>
      <c r="B21" s="6">
        <f>COUNTIF(Bookings!I3:I12,A21)</f>
        <v/>
      </c>
      <c r="D21" s="30" t="inlineStr">
        <is>
          <t>April 2026</t>
        </is>
      </c>
      <c r="E21" s="6">
        <f>COUNTIFS(Bookings!F3:F12,"&gt;="&amp;DATE(2026,4,1),Bookings!F3:F12,"&lt;"&amp;DATE(2026,4+1,1))</f>
        <v/>
      </c>
    </row>
    <row r="22">
      <c r="A22" s="31" t="inlineStr">
        <is>
          <t>Pending</t>
        </is>
      </c>
      <c r="B22" s="11">
        <f>COUNTIF(Bookings!I3:I12,A22)</f>
        <v/>
      </c>
      <c r="D22" s="31" t="inlineStr">
        <is>
          <t>May 2026</t>
        </is>
      </c>
      <c r="E22" s="11">
        <f>COUNTIFS(Bookings!F3:F12,"&gt;="&amp;DATE(2026,5,1),Bookings!F3:F12,"&lt;"&amp;DATE(2026,5+1,1))</f>
        <v/>
      </c>
    </row>
    <row r="23">
      <c r="A23" s="30" t="inlineStr">
        <is>
          <t>Cancelled</t>
        </is>
      </c>
      <c r="B23" s="6">
        <f>COUNTIF(Bookings!I3:I12,A23)</f>
        <v/>
      </c>
      <c r="D23" s="30" t="inlineStr">
        <is>
          <t>June 2026</t>
        </is>
      </c>
      <c r="E23" s="6">
        <f>COUNTIFS(Bookings!F3:F12,"&gt;="&amp;DATE(2026,6,1),Bookings!F3:F12,"&lt;"&amp;DATE(2026,6+1,1))</f>
        <v/>
      </c>
    </row>
  </sheetData>
  <mergeCells count="2">
    <mergeCell ref="A1:N1"/>
    <mergeCell ref="A2:N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32" t="inlineStr">
        <is>
          <t>How to Use This Workbook — Holiday Rental Booking Calendar</t>
        </is>
      </c>
    </row>
    <row r="2"/>
    <row r="3" ht="22" customHeight="1">
      <c r="A3" s="33" t="inlineStr">
        <is>
          <t>Bookings sheet</t>
        </is>
      </c>
    </row>
    <row r="4" ht="30" customHeight="1">
      <c r="A4" s="34" t="inlineStr">
        <is>
          <t>•  Each row is one booking. Pale-yellow cells are editable inputs; white and grey cells contain automatic formulas — do not overtype them.</t>
        </is>
      </c>
    </row>
    <row r="5" ht="30" customHeight="1">
      <c r="A5" s="34" t="inlineStr">
        <is>
          <t>•  To add a booking, enter the details in the next empty row. Nights, Gross Booking, Commission, GST on Fees and Net Income calculate automatically.</t>
        </is>
      </c>
    </row>
    <row r="6" ht="18" customHeight="1">
      <c r="A6" s="34" t="inlineStr">
        <is>
          <t>•  To edit a booking, simply change the relevant yellow cells (dates, rates, fees, status).</t>
        </is>
      </c>
    </row>
    <row r="7" ht="30" customHeight="1">
      <c r="A7" s="34" t="inlineStr">
        <is>
          <t>•  To cancel a booking, set Booking Status to 'Cancelled' using the dropdown and note the refund in the Payment Status and Notes columns. Cancelled rows highlight red automatically.</t>
        </is>
      </c>
    </row>
    <row r="8" ht="30" customHeight="1">
      <c r="A8" s="34" t="inlineStr">
        <is>
          <t>•  Booking Status, Booking Channel and Payment Status use dropdown lists — please pick from the list rather than typing free text.</t>
        </is>
      </c>
    </row>
    <row r="9"/>
    <row r="10" ht="22" customHeight="1">
      <c r="A10" s="33" t="inlineStr">
        <is>
          <t>Dates and currency</t>
        </is>
      </c>
    </row>
    <row r="11" ht="18" customHeight="1">
      <c r="A11" s="34" t="inlineStr">
        <is>
          <t>•  Enter all dates in Australian format DD/MM/YYYY (for example 03/04/2026).</t>
        </is>
      </c>
    </row>
    <row r="12" ht="18" customHeight="1">
      <c r="A12" s="34" t="inlineStr">
        <is>
          <t>•  All monetary values are in Australian dollars (AUD), formatted as $1,234.56, and include GST where applicable.</t>
        </is>
      </c>
    </row>
    <row r="13" ht="30" customHeight="1">
      <c r="A13" s="34" t="inlineStr">
        <is>
          <t>•  The Australian financial year runs from 1 July to 30 June. Bookings in this workbook (April–June 2026) fall in the final quarter of the 2025–26 financial year.</t>
        </is>
      </c>
    </row>
    <row r="14"/>
    <row r="15" ht="22" customHeight="1">
      <c r="A15" s="33" t="inlineStr">
        <is>
          <t>Understanding the money columns</t>
        </is>
      </c>
    </row>
    <row r="16" ht="18" customHeight="1">
      <c r="A16" s="34" t="inlineStr">
        <is>
          <t>•  Gross Booking = Nights x Nightly Rate + Cleaning Fee + Extra Fees. This is the total the guest pays.</t>
        </is>
      </c>
    </row>
    <row r="17" ht="30" customHeight="1">
      <c r="A17" s="34" t="inlineStr">
        <is>
          <t>•  Commission = Gross Booking x Commission Rate. Suggested rates: Direct 0%, Stayz 3%, Airbnb 12%, Booking.com 15%. Adjust column P if your channel agreement differs.</t>
        </is>
      </c>
    </row>
    <row r="18" ht="18" customHeight="1">
      <c r="A18" s="34" t="inlineStr">
        <is>
          <t>•  GST on Fees = 10% GST applied to the Cleaning Fee and Extra Fees (columns M and N).</t>
        </is>
      </c>
    </row>
    <row r="19" ht="30" customHeight="1">
      <c r="A19" s="34" t="inlineStr">
        <is>
          <t>•  Net Income = Gross Booking minus channel Commission. It is your earnings before cleaning costs, GST remittance, and other expenses.</t>
        </is>
      </c>
    </row>
    <row r="20"/>
    <row r="21" ht="22" customHeight="1">
      <c r="A21" s="33" t="inlineStr">
        <is>
          <t>Dashboard sheet</t>
        </is>
      </c>
    </row>
    <row r="22" ht="30" customHeight="1">
      <c r="A22" s="34" t="inlineStr">
        <is>
          <t>•  The dashboard updates automatically from the Bookings sheet — no manual editing needed except the yellow Booking ID lookup cells.</t>
        </is>
      </c>
    </row>
    <row r="23" ht="30" customHeight="1">
      <c r="A23" s="34" t="inlineStr">
        <is>
          <t>•  KPI cards show total and confirmed bookings, nights, average rate, gross and net revenue, occupancy and outstanding payments.</t>
        </is>
      </c>
    </row>
    <row r="24" ht="30" customHeight="1">
      <c r="A24" s="34" t="inlineStr">
        <is>
          <t>•  Occupancy is measured against a 30-day base per confirmed booking; adjust the denominator formula to suit your portfolio.</t>
        </is>
      </c>
    </row>
    <row r="25" ht="18" customHeight="1">
      <c r="A25" s="34" t="inlineStr">
        <is>
          <t>•  Charts summarise gross revenue by location, bookings by status, and check-ins by month for April to June 2026.</t>
        </is>
      </c>
    </row>
    <row r="26"/>
    <row r="27" ht="22" customHeight="1">
      <c r="A27" s="33" t="inlineStr">
        <is>
          <t>Bookkeeping and tax reminders</t>
        </is>
      </c>
    </row>
    <row r="28" ht="30" customHeight="1">
      <c r="A28" s="34" t="inlineStr">
        <is>
          <t>•  Reconcile deposits and outstanding balances regularly, and always before preparing your Business Activity Statement (BAS).</t>
        </is>
      </c>
    </row>
    <row r="29" ht="18" customHeight="1">
      <c r="A29" s="34" t="inlineStr">
        <is>
          <t>•  Follow up 'Outstanding' payment rows promptly — they are highlighted amber on the Bookings sheet.</t>
        </is>
      </c>
    </row>
    <row r="30" ht="30" customHeight="1">
      <c r="A30" s="34" t="inlineStr">
        <is>
          <t>•  Check-ins occurring within the next 7 days are highlighted green so you can organise cleaning and key handover.</t>
        </is>
      </c>
    </row>
    <row r="31" ht="30" customHeight="1">
      <c r="A31" s="34" t="inlineStr">
        <is>
          <t>•  GST, commission and income-tax treatment can vary with your circumstances. Confirm your obligations with a registered Australian tax professional and the ATO before lodging your BAS or tax return.</t>
        </is>
      </c>
    </row>
    <row r="32" ht="18" customHeight="1">
      <c r="A32" s="34" t="inlineStr">
        <is>
          <t>•  This workbook is a management tool only and does not constitute tax, accounting or legal advice.</t>
        </is>
      </c>
    </row>
  </sheetData>
  <mergeCells count="27">
    <mergeCell ref="A1:F1"/>
    <mergeCell ref="A3:F3"/>
    <mergeCell ref="A4:F4"/>
    <mergeCell ref="A5:F5"/>
    <mergeCell ref="A6:F6"/>
    <mergeCell ref="A7:F7"/>
    <mergeCell ref="A8:F8"/>
    <mergeCell ref="A10:F10"/>
    <mergeCell ref="A11:F11"/>
    <mergeCell ref="A12:F12"/>
    <mergeCell ref="A13:F13"/>
    <mergeCell ref="A15:F15"/>
    <mergeCell ref="A16:F16"/>
    <mergeCell ref="A17:F17"/>
    <mergeCell ref="A18:F18"/>
    <mergeCell ref="A19:F19"/>
    <mergeCell ref="A21:F21"/>
    <mergeCell ref="A22:F22"/>
    <mergeCell ref="A23:F23"/>
    <mergeCell ref="A24:F24"/>
    <mergeCell ref="A25:F25"/>
    <mergeCell ref="A27:F27"/>
    <mergeCell ref="A28:F28"/>
    <mergeCell ref="A29:F29"/>
    <mergeCell ref="A30:F30"/>
    <mergeCell ref="A31:F31"/>
    <mergeCell ref="A32:F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2026-07-29T02:39:32Z</dcterms:created>
  <dcterms:modified xmlns:dcterms="http://purl.org/dc/terms/" xmlns:xsi="http://www.w3.org/2001/XMLSchema-instance" xsi:type="dcterms:W3CDTF">2026-07-29T02:39:32Z</dcterms:modified>
</cp:coreProperties>
</file>