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Quote Builder" sheetId="1" state="visible" r:id="rId1"/>
    <sheet xmlns:r="http://schemas.openxmlformats.org/officeDocument/2006/relationships" name="Summary &amp; Dashboard" sheetId="2" state="visible" r:id="rId2"/>
    <sheet xmlns:r="http://schemas.openxmlformats.org/officeDocument/2006/relationships" name="Rate C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quot;%&quot;"/>
  </numFmts>
  <fonts count="7">
    <font>
      <name val="Calibri"/>
      <family val="2"/>
      <color theme="1"/>
      <sz val="11"/>
      <scheme val="minor"/>
    </font>
    <font>
      <name val="Calibri"/>
      <b val="1"/>
      <color rgb="00FFFFFF"/>
      <sz val="13"/>
    </font>
    <font>
      <name val="Calibri"/>
      <b val="1"/>
      <color rgb="00FFFFFF"/>
      <sz val="11"/>
    </font>
    <font>
      <name val="Calibri"/>
      <sz val="10"/>
    </font>
    <font>
      <name val="Calibri"/>
      <b val="1"/>
      <sz val="10"/>
    </font>
    <font>
      <name val="Calibri"/>
      <b val="1"/>
      <color rgb="00FFFFFF"/>
      <sz val="10"/>
    </font>
    <font>
      <name val="Calibri"/>
      <b val="1"/>
      <color rgb="000F766E"/>
      <sz val="10"/>
    </font>
  </fonts>
  <fills count="8">
    <fill>
      <patternFill/>
    </fill>
    <fill>
      <patternFill patternType="gray125"/>
    </fill>
    <fill>
      <patternFill patternType="solid">
        <fgColor rgb="000F4C4C"/>
      </patternFill>
    </fill>
    <fill>
      <patternFill patternType="solid">
        <fgColor rgb="000F766E"/>
      </patternFill>
    </fill>
    <fill>
      <patternFill patternType="solid">
        <fgColor rgb="00FFFFFF"/>
      </patternFill>
    </fill>
    <fill>
      <patternFill patternType="solid">
        <fgColor rgb="00FFFBEB"/>
      </patternFill>
    </fill>
    <fill>
      <patternFill patternType="solid">
        <fgColor rgb="00F0FDFA"/>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4">
    <xf numFmtId="0" fontId="0" fillId="0" borderId="0" pivotButton="0" quotePrefix="0" xfId="0"/>
    <xf numFmtId="0" fontId="1" fillId="2" borderId="0" applyAlignment="1" pivotButton="0" quotePrefix="0" xfId="0">
      <alignment horizontal="center" vertical="center" wrapText="1"/>
    </xf>
    <xf numFmtId="0" fontId="2" fillId="3" borderId="1" applyAlignment="1" pivotButton="0" quotePrefix="0" xfId="0">
      <alignment horizontal="center" vertical="center" wrapText="1"/>
    </xf>
    <xf numFmtId="0" fontId="3" fillId="4" borderId="1" applyAlignment="1" pivotButton="0" quotePrefix="0" xfId="0">
      <alignment horizontal="left" vertical="center" wrapText="1"/>
    </xf>
    <xf numFmtId="164"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165" fontId="3" fillId="5" borderId="1" applyAlignment="1" pivotButton="0" quotePrefix="0" xfId="0">
      <alignment horizontal="right" vertical="center"/>
    </xf>
    <xf numFmtId="165" fontId="3" fillId="4" borderId="1" applyAlignment="1" pivotButton="0" quotePrefix="0" xfId="0">
      <alignment horizontal="right" vertical="center"/>
    </xf>
    <xf numFmtId="10" fontId="3" fillId="4" borderId="1" applyAlignment="1" pivotButton="0" quotePrefix="0" xfId="0">
      <alignment horizontal="center" vertical="center" wrapText="1"/>
    </xf>
    <xf numFmtId="0" fontId="3" fillId="5" borderId="1" applyAlignment="1" pivotButton="0" quotePrefix="0" xfId="0">
      <alignment horizontal="left" vertical="center" wrapText="1"/>
    </xf>
    <xf numFmtId="0" fontId="3" fillId="6" borderId="1" applyAlignment="1" pivotButton="0" quotePrefix="0" xfId="0">
      <alignment horizontal="left" vertical="center" wrapText="1"/>
    </xf>
    <xf numFmtId="164" fontId="3" fillId="6" borderId="1" applyAlignment="1" pivotButton="0" quotePrefix="0" xfId="0">
      <alignment horizontal="center" vertical="center" wrapText="1"/>
    </xf>
    <xf numFmtId="165" fontId="3" fillId="6" borderId="1" applyAlignment="1" pivotButton="0" quotePrefix="0" xfId="0">
      <alignment horizontal="right" vertical="center"/>
    </xf>
    <xf numFmtId="10" fontId="3" fillId="6" borderId="1" applyAlignment="1" pivotButton="0" quotePrefix="0" xfId="0">
      <alignment horizontal="center" vertical="center" wrapText="1"/>
    </xf>
    <xf numFmtId="0" fontId="5" fillId="7" borderId="1" applyAlignment="1" pivotButton="0" quotePrefix="0" xfId="0">
      <alignment horizontal="right" vertical="center"/>
    </xf>
    <xf numFmtId="165" fontId="5" fillId="7" borderId="1" applyAlignment="1" pivotButton="0" quotePrefix="0" xfId="0">
      <alignment horizontal="right" vertical="center"/>
    </xf>
    <xf numFmtId="0" fontId="2" fillId="7" borderId="1" applyAlignment="1" pivotButton="0" quotePrefix="0" xfId="0">
      <alignment horizontal="left" vertical="center" wrapText="1"/>
    </xf>
    <xf numFmtId="0" fontId="2" fillId="7" borderId="1" applyAlignment="1" pivotButton="0" quotePrefix="0" xfId="0">
      <alignment horizontal="center" vertical="center" wrapText="1"/>
    </xf>
    <xf numFmtId="0" fontId="6" fillId="6" borderId="1" applyAlignment="1" pivotButton="0" quotePrefix="0" xfId="0">
      <alignment horizontal="left" vertical="center" wrapText="1"/>
    </xf>
    <xf numFmtId="165" fontId="4" fillId="6" borderId="1" applyAlignment="1" pivotButton="0" quotePrefix="0" xfId="0">
      <alignment horizontal="right" vertical="center"/>
    </xf>
    <xf numFmtId="0" fontId="6" fillId="4" borderId="1" applyAlignment="1" pivotButton="0" quotePrefix="0" xfId="0">
      <alignment horizontal="left" vertical="center" wrapText="1"/>
    </xf>
    <xf numFmtId="165" fontId="4" fillId="4" borderId="1" applyAlignment="1" pivotButton="0" quotePrefix="0" xfId="0">
      <alignment horizontal="right" vertical="center"/>
    </xf>
    <xf numFmtId="10" fontId="4" fillId="4" borderId="1" applyAlignment="1" pivotButton="0" quotePrefix="0" xfId="0">
      <alignment horizontal="right" vertical="center"/>
    </xf>
    <xf numFmtId="0" fontId="4" fillId="6" borderId="1" applyAlignment="1" pivotButton="0" quotePrefix="0" xfId="0">
      <alignment horizontal="center" vertical="center" wrapText="1"/>
    </xf>
    <xf numFmtId="0" fontId="4" fillId="4" borderId="1" applyAlignment="1" pivotButton="0" quotePrefix="0" xfId="0">
      <alignment horizontal="center" vertical="center" wrapText="1"/>
    </xf>
    <xf numFmtId="10" fontId="4" fillId="6" borderId="1" applyAlignment="1" pivotButton="0" quotePrefix="0" xfId="0">
      <alignment horizontal="center" vertical="center" wrapText="1"/>
    </xf>
    <xf numFmtId="0" fontId="3" fillId="4" borderId="1" applyAlignment="1" pivotButton="0" quotePrefix="0" xfId="0">
      <alignment horizontal="center" vertical="center" wrapText="1"/>
    </xf>
    <xf numFmtId="166" fontId="3" fillId="5" borderId="1" applyAlignment="1" pivotButton="0" quotePrefix="0" xfId="0">
      <alignment horizontal="center" vertical="center" wrapText="1"/>
    </xf>
    <xf numFmtId="0" fontId="3" fillId="6" borderId="1" applyAlignment="1" pivotButton="0" quotePrefix="0" xfId="0">
      <alignment horizontal="center" vertical="center" wrapText="1"/>
    </xf>
    <xf numFmtId="0" fontId="5" fillId="7" borderId="1" pivotButton="0" quotePrefix="0" xfId="0"/>
    <xf numFmtId="0" fontId="0" fillId="7" borderId="1" pivotButton="0" quotePrefix="0" xfId="0"/>
    <xf numFmtId="0" fontId="6" fillId="6" borderId="1" applyAlignment="1" pivotButton="0" quotePrefix="0" xfId="0">
      <alignment horizontal="left" vertical="top" wrapText="1"/>
    </xf>
    <xf numFmtId="0" fontId="3" fillId="6" borderId="1" applyAlignment="1" pivotButton="0" quotePrefix="0" xfId="0">
      <alignment horizontal="left" vertical="top" wrapText="1"/>
    </xf>
    <xf numFmtId="0" fontId="6" fillId="4" borderId="1" applyAlignment="1" pivotButton="0" quotePrefix="0" xfId="0">
      <alignment horizontal="left" vertical="top" wrapText="1"/>
    </xf>
    <xf numFmtId="0" fontId="3" fillId="4" borderId="1" applyAlignment="1" pivotButton="0" quotePrefix="0" xfId="0">
      <alignment horizontal="left" vertical="top" wrapText="1"/>
    </xf>
    <xf numFmtId="164" fontId="3" fillId="4" borderId="1" applyAlignment="1" pivotButton="0" quotePrefix="0" xfId="0">
      <alignment horizontal="center" vertical="center" wrapText="1"/>
    </xf>
    <xf numFmtId="165" fontId="3" fillId="5" borderId="1" applyAlignment="1" pivotButton="0" quotePrefix="0" xfId="0">
      <alignment horizontal="right" vertical="center"/>
    </xf>
    <xf numFmtId="165" fontId="3" fillId="4" borderId="1" applyAlignment="1" pivotButton="0" quotePrefix="0" xfId="0">
      <alignment horizontal="right" vertical="center"/>
    </xf>
    <xf numFmtId="164" fontId="3" fillId="6" borderId="1" applyAlignment="1" pivotButton="0" quotePrefix="0" xfId="0">
      <alignment horizontal="center" vertical="center" wrapText="1"/>
    </xf>
    <xf numFmtId="165" fontId="3" fillId="6" borderId="1" applyAlignment="1" pivotButton="0" quotePrefix="0" xfId="0">
      <alignment horizontal="right" vertical="center"/>
    </xf>
    <xf numFmtId="165" fontId="5" fillId="7" borderId="1" applyAlignment="1" pivotButton="0" quotePrefix="0" xfId="0">
      <alignment horizontal="right" vertical="center"/>
    </xf>
    <xf numFmtId="165" fontId="4" fillId="6" borderId="1" applyAlignment="1" pivotButton="0" quotePrefix="0" xfId="0">
      <alignment horizontal="right" vertical="center"/>
    </xf>
    <xf numFmtId="165" fontId="4" fillId="4" borderId="1" applyAlignment="1" pivotButton="0" quotePrefix="0" xfId="0">
      <alignment horizontal="right" vertical="center"/>
    </xf>
    <xf numFmtId="166" fontId="3" fillId="5"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Ex GST by Job Type</a:t>
            </a:r>
          </a:p>
        </rich>
      </tx>
    </title>
    <plotArea>
      <barChart>
        <barDir val="col"/>
        <grouping val="clustered"/>
        <ser>
          <idx val="0"/>
          <order val="0"/>
          <tx>
            <strRef>
              <f>'Summary &amp; Dashboard'!B21</f>
            </strRef>
          </tx>
          <spPr>
            <a:solidFill xmlns:a="http://schemas.openxmlformats.org/drawingml/2006/main">
              <a:srgbClr val="0F766E"/>
            </a:solidFill>
            <a:ln xmlns:a="http://schemas.openxmlformats.org/drawingml/2006/main">
              <a:prstDash val="solid"/>
            </a:ln>
          </spPr>
          <cat>
            <numRef>
              <f>'Summary &amp; Dashboard'!$A$22:$A$28</f>
            </numRef>
          </cat>
          <val>
            <numRef>
              <f>'Summary &amp; Dashboard'!$B$22:$B$28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Job Type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AUD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Quote Status Split</a:t>
            </a:r>
          </a:p>
        </rich>
      </tx>
    </title>
    <plotArea>
      <pieChart>
        <varyColors val="1"/>
        <ser>
          <idx val="0"/>
          <order val="0"/>
          <tx>
            <strRef>
              <f>'Summary &amp; Dashboard'!B13</f>
            </strRef>
          </tx>
          <spPr>
            <a:ln xmlns:a="http://schemas.openxmlformats.org/drawingml/2006/main">
              <a:prstDash val="solid"/>
            </a:ln>
          </spPr>
          <cat>
            <numRef>
              <f>'Summary &amp; Dashboard'!$A$14:$A$16</f>
            </numRef>
          </cat>
          <val>
            <numRef>
              <f>'Summary &amp; Dashboard'!$B$14:$B$16</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648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20</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4"/>
  <sheetViews>
    <sheetView workbookViewId="0">
      <pane ySplit="2" topLeftCell="A3" activePane="bottomLeft" state="frozen"/>
      <selection pane="bottomLeft" activeCell="A1" sqref="A1"/>
    </sheetView>
  </sheetViews>
  <sheetFormatPr baseColWidth="8" defaultRowHeight="15"/>
  <cols>
    <col width="12" customWidth="1" min="1" max="1"/>
    <col width="16" customWidth="1" min="2" max="2"/>
    <col width="22" customWidth="1" min="3" max="3"/>
    <col width="14" customWidth="1" min="4" max="4"/>
    <col width="12" customWidth="1" min="5" max="5"/>
    <col width="14" customWidth="1" min="6" max="6"/>
    <col width="14" customWidth="1" min="7" max="7"/>
    <col width="18" customWidth="1" min="8" max="8"/>
    <col width="26" customWidth="1" min="9" max="9"/>
    <col width="10" customWidth="1" min="10" max="10"/>
    <col width="10" customWidth="1" min="11" max="11"/>
    <col width="16" customWidth="1" min="12" max="12"/>
    <col width="18" customWidth="1" min="13" max="13"/>
    <col width="12" customWidth="1" min="14" max="14"/>
    <col width="18" customWidth="1" min="15" max="15"/>
    <col width="16" customWidth="1" min="16" max="16"/>
    <col width="14" customWidth="1" min="17" max="17"/>
    <col width="14" customWidth="1" min="18" max="18"/>
    <col width="12" customWidth="1" min="19" max="19"/>
    <col width="22" customWidth="1" min="20" max="20"/>
  </cols>
  <sheetData>
    <row r="1" ht="30" customHeight="1">
      <c r="A1" s="1" t="inlineStr">
        <is>
          <t>LANDSCAPING QUOTE BUILDER — AUSTRALIAN PROFESSIONAL TEMPLATE</t>
        </is>
      </c>
    </row>
    <row r="2" ht="36" customHeight="1">
      <c r="A2" s="2" t="inlineStr">
        <is>
          <t>Quote ID</t>
        </is>
      </c>
      <c r="B2" s="2" t="inlineStr">
        <is>
          <t>Client Name</t>
        </is>
      </c>
      <c r="C2" s="2" t="inlineStr">
        <is>
          <t>Site Address</t>
        </is>
      </c>
      <c r="D2" s="2" t="inlineStr">
        <is>
          <t>Suburb</t>
        </is>
      </c>
      <c r="E2" s="2" t="inlineStr">
        <is>
          <t>City</t>
        </is>
      </c>
      <c r="F2" s="2" t="inlineStr">
        <is>
          <t>Date Quoted</t>
        </is>
      </c>
      <c r="G2" s="2" t="inlineStr">
        <is>
          <t>Valid Until</t>
        </is>
      </c>
      <c r="H2" s="2" t="inlineStr">
        <is>
          <t>Job Type</t>
        </is>
      </c>
      <c r="I2" s="2" t="inlineStr">
        <is>
          <t>Task Description</t>
        </is>
      </c>
      <c r="J2" s="2" t="inlineStr">
        <is>
          <t>Quantity</t>
        </is>
      </c>
      <c r="K2" s="2" t="inlineStr">
        <is>
          <t>Unit</t>
        </is>
      </c>
      <c r="L2" s="2" t="inlineStr">
        <is>
          <t>Unit Cost (Ex GST)</t>
        </is>
      </c>
      <c r="M2" s="2" t="inlineStr">
        <is>
          <t>Line Total (Ex GST)</t>
        </is>
      </c>
      <c r="N2" s="2" t="inlineStr">
        <is>
          <t>GST</t>
        </is>
      </c>
      <c r="O2" s="2" t="inlineStr">
        <is>
          <t>Line Total (Inc GST)</t>
        </is>
      </c>
      <c r="P2" s="2" t="inlineStr">
        <is>
          <t>Cost to Deliver</t>
        </is>
      </c>
      <c r="Q2" s="2" t="inlineStr">
        <is>
          <t>Gross Profit</t>
        </is>
      </c>
      <c r="R2" s="2" t="inlineStr">
        <is>
          <t>Gross Margin %</t>
        </is>
      </c>
      <c r="S2" s="2" t="inlineStr">
        <is>
          <t>Status</t>
        </is>
      </c>
      <c r="T2" s="2" t="inlineStr">
        <is>
          <t>Notes</t>
        </is>
      </c>
    </row>
    <row r="3">
      <c r="A3" s="3" t="inlineStr">
        <is>
          <t>Q2026-001</t>
        </is>
      </c>
      <c r="B3" s="3" t="inlineStr">
        <is>
          <t>Jack Thompson</t>
        </is>
      </c>
      <c r="C3" s="3" t="inlineStr">
        <is>
          <t>14 Banksia Ave</t>
        </is>
      </c>
      <c r="D3" s="3" t="inlineStr">
        <is>
          <t>Cronulla</t>
        </is>
      </c>
      <c r="E3" s="3" t="inlineStr">
        <is>
          <t>Sydney</t>
        </is>
      </c>
      <c r="F3" s="35" t="n">
        <v>46086</v>
      </c>
      <c r="G3" s="35" t="n">
        <v>46117</v>
      </c>
      <c r="H3" s="3" t="inlineStr">
        <is>
          <t>Garden Maintenance</t>
        </is>
      </c>
      <c r="I3" s="3" t="inlineStr">
        <is>
          <t>Mulch supply and spread</t>
        </is>
      </c>
      <c r="J3" s="5" t="n">
        <v>8</v>
      </c>
      <c r="K3" s="3" t="inlineStr">
        <is>
          <t>m²</t>
        </is>
      </c>
      <c r="L3" s="36" t="n">
        <v>55</v>
      </c>
      <c r="M3" s="37">
        <f>J3*L3</f>
        <v/>
      </c>
      <c r="N3" s="37">
        <f>IF(H3="GST Applicable",M3*0.1,M3*0.1)</f>
        <v/>
      </c>
      <c r="O3" s="37">
        <f>M3+N3</f>
        <v/>
      </c>
      <c r="P3" s="37" t="n">
        <v>242</v>
      </c>
      <c r="Q3" s="37">
        <f>M3-P3</f>
        <v/>
      </c>
      <c r="R3" s="8">
        <f>IFERROR(Q3/M3,0)</f>
        <v/>
      </c>
      <c r="S3" s="9" t="inlineStr">
        <is>
          <t>Accepted</t>
        </is>
      </c>
      <c r="T3" s="9" t="inlineStr">
        <is>
          <t>Good access</t>
        </is>
      </c>
    </row>
    <row r="4">
      <c r="A4" s="10" t="inlineStr">
        <is>
          <t>Q2026-002</t>
        </is>
      </c>
      <c r="B4" s="10" t="inlineStr">
        <is>
          <t>Jack Thompson</t>
        </is>
      </c>
      <c r="C4" s="10" t="inlineStr">
        <is>
          <t>14 Banksia Ave</t>
        </is>
      </c>
      <c r="D4" s="10" t="inlineStr">
        <is>
          <t>Cronulla</t>
        </is>
      </c>
      <c r="E4" s="10" t="inlineStr">
        <is>
          <t>Sydney</t>
        </is>
      </c>
      <c r="F4" s="38" t="n">
        <v>46086</v>
      </c>
      <c r="G4" s="38" t="n">
        <v>46117</v>
      </c>
      <c r="H4" s="10" t="inlineStr">
        <is>
          <t>Garden Maintenance</t>
        </is>
      </c>
      <c r="I4" s="10" t="inlineStr">
        <is>
          <t>Front yard hedging trim</t>
        </is>
      </c>
      <c r="J4" s="5" t="n">
        <v>3</v>
      </c>
      <c r="K4" s="10" t="inlineStr">
        <is>
          <t>hours</t>
        </is>
      </c>
      <c r="L4" s="36" t="n">
        <v>85</v>
      </c>
      <c r="M4" s="39">
        <f>J4*L4</f>
        <v/>
      </c>
      <c r="N4" s="39">
        <f>IF(H4="GST Applicable",M4*0.1,M4*0.1)</f>
        <v/>
      </c>
      <c r="O4" s="39">
        <f>M4+N4</f>
        <v/>
      </c>
      <c r="P4" s="39" t="n">
        <v>127.5</v>
      </c>
      <c r="Q4" s="39">
        <f>M4-P4</f>
        <v/>
      </c>
      <c r="R4" s="13">
        <f>IFERROR(Q4/M4,0)</f>
        <v/>
      </c>
      <c r="S4" s="9" t="inlineStr">
        <is>
          <t>Accepted</t>
        </is>
      </c>
      <c r="T4" s="9" t="inlineStr">
        <is>
          <t>Use hedge trimmer</t>
        </is>
      </c>
    </row>
    <row r="5">
      <c r="A5" s="3" t="inlineStr">
        <is>
          <t>Q2026-003</t>
        </is>
      </c>
      <c r="B5" s="3" t="inlineStr">
        <is>
          <t>Olivia Chen</t>
        </is>
      </c>
      <c r="C5" s="3" t="inlineStr">
        <is>
          <t>7 Elgin St</t>
        </is>
      </c>
      <c r="D5" s="3" t="inlineStr">
        <is>
          <t>Carlton</t>
        </is>
      </c>
      <c r="E5" s="3" t="inlineStr">
        <is>
          <t>Melbourne</t>
        </is>
      </c>
      <c r="F5" s="35" t="n">
        <v>46093</v>
      </c>
      <c r="G5" s="35" t="n">
        <v>46124</v>
      </c>
      <c r="H5" s="3" t="inlineStr">
        <is>
          <t>Garden Design</t>
        </is>
      </c>
      <c r="I5" s="3" t="inlineStr">
        <is>
          <t>Garden design and planting</t>
        </is>
      </c>
      <c r="J5" s="5" t="n">
        <v>1</v>
      </c>
      <c r="K5" s="3" t="inlineStr">
        <is>
          <t>each</t>
        </is>
      </c>
      <c r="L5" s="36" t="n">
        <v>1800</v>
      </c>
      <c r="M5" s="37">
        <f>J5*L5</f>
        <v/>
      </c>
      <c r="N5" s="37">
        <f>IF(H5="GST Applicable",M5*0.1,M5*0.1)</f>
        <v/>
      </c>
      <c r="O5" s="37">
        <f>M5+N5</f>
        <v/>
      </c>
      <c r="P5" s="37" t="n">
        <v>1080</v>
      </c>
      <c r="Q5" s="37">
        <f>M5-P5</f>
        <v/>
      </c>
      <c r="R5" s="8">
        <f>IFERROR(Q5/M5,0)</f>
        <v/>
      </c>
      <c r="S5" s="9" t="inlineStr">
        <is>
          <t>Sent</t>
        </is>
      </c>
      <c r="T5" s="9" t="inlineStr">
        <is>
          <t>Full design package</t>
        </is>
      </c>
    </row>
    <row r="6">
      <c r="A6" s="10" t="inlineStr">
        <is>
          <t>Q2026-004</t>
        </is>
      </c>
      <c r="B6" s="10" t="inlineStr">
        <is>
          <t>Liam Brown</t>
        </is>
      </c>
      <c r="C6" s="10" t="inlineStr">
        <is>
          <t>22 River Rd</t>
        </is>
      </c>
      <c r="D6" s="10" t="inlineStr">
        <is>
          <t>Paddington</t>
        </is>
      </c>
      <c r="E6" s="10" t="inlineStr">
        <is>
          <t>Brisbane</t>
        </is>
      </c>
      <c r="F6" s="38" t="n">
        <v>46099</v>
      </c>
      <c r="G6" s="38" t="n">
        <v>46130</v>
      </c>
      <c r="H6" s="10" t="inlineStr">
        <is>
          <t>Construction</t>
        </is>
      </c>
      <c r="I6" s="10" t="inlineStr">
        <is>
          <t>Retaining wall repair</t>
        </is>
      </c>
      <c r="J6" s="5" t="n">
        <v>4</v>
      </c>
      <c r="K6" s="10" t="inlineStr">
        <is>
          <t>metres</t>
        </is>
      </c>
      <c r="L6" s="36" t="n">
        <v>320</v>
      </c>
      <c r="M6" s="39">
        <f>J6*L6</f>
        <v/>
      </c>
      <c r="N6" s="39">
        <f>IF(H6="GST Applicable",M6*0.1,M6*0.1)</f>
        <v/>
      </c>
      <c r="O6" s="39">
        <f>M6+N6</f>
        <v/>
      </c>
      <c r="P6" s="39" t="n">
        <v>832</v>
      </c>
      <c r="Q6" s="39">
        <f>M6-P6</f>
        <v/>
      </c>
      <c r="R6" s="13">
        <f>IFERROR(Q6/M6,0)</f>
        <v/>
      </c>
      <c r="S6" s="9" t="inlineStr">
        <is>
          <t>Draft</t>
        </is>
      </c>
      <c r="T6" s="9" t="inlineStr">
        <is>
          <t>Timber sleepers</t>
        </is>
      </c>
    </row>
    <row r="7">
      <c r="A7" s="3" t="inlineStr">
        <is>
          <t>Q2026-005</t>
        </is>
      </c>
      <c r="B7" s="3" t="inlineStr">
        <is>
          <t>Charlotte Wilson</t>
        </is>
      </c>
      <c r="C7" s="3" t="inlineStr">
        <is>
          <t>5 Swan Ct</t>
        </is>
      </c>
      <c r="D7" s="3" t="inlineStr">
        <is>
          <t>Subiaco</t>
        </is>
      </c>
      <c r="E7" s="3" t="inlineStr">
        <is>
          <t>Perth</t>
        </is>
      </c>
      <c r="F7" s="35" t="n">
        <v>46113</v>
      </c>
      <c r="G7" s="35" t="n">
        <v>46143</v>
      </c>
      <c r="H7" s="3" t="inlineStr">
        <is>
          <t>Irrigation</t>
        </is>
      </c>
      <c r="I7" s="3" t="inlineStr">
        <is>
          <t>Irrigation system install</t>
        </is>
      </c>
      <c r="J7" s="5" t="n">
        <v>1</v>
      </c>
      <c r="K7" s="3" t="inlineStr">
        <is>
          <t>each</t>
        </is>
      </c>
      <c r="L7" s="36" t="n">
        <v>2200</v>
      </c>
      <c r="M7" s="37">
        <f>J7*L7</f>
        <v/>
      </c>
      <c r="N7" s="37">
        <f>IF(H7="GST Applicable",M7*0.1,M7*0.1)</f>
        <v/>
      </c>
      <c r="O7" s="37">
        <f>M7+N7</f>
        <v/>
      </c>
      <c r="P7" s="37" t="n">
        <v>1276</v>
      </c>
      <c r="Q7" s="37">
        <f>M7-P7</f>
        <v/>
      </c>
      <c r="R7" s="8">
        <f>IFERROR(Q7/M7,0)</f>
        <v/>
      </c>
      <c r="S7" s="9" t="inlineStr">
        <is>
          <t>Accepted</t>
        </is>
      </c>
      <c r="T7" s="9" t="inlineStr">
        <is>
          <t>Drip system, 6 zones</t>
        </is>
      </c>
    </row>
    <row r="8">
      <c r="A8" s="10" t="inlineStr">
        <is>
          <t>Q2026-006</t>
        </is>
      </c>
      <c r="B8" s="10" t="inlineStr">
        <is>
          <t>Noah Martin</t>
        </is>
      </c>
      <c r="C8" s="10" t="inlineStr">
        <is>
          <t>33 Glenelg Rd</t>
        </is>
      </c>
      <c r="D8" s="10" t="inlineStr">
        <is>
          <t>Glenelg</t>
        </is>
      </c>
      <c r="E8" s="10" t="inlineStr">
        <is>
          <t>Adelaide</t>
        </is>
      </c>
      <c r="F8" s="38" t="n">
        <v>46119</v>
      </c>
      <c r="G8" s="38" t="n">
        <v>46149</v>
      </c>
      <c r="H8" s="10" t="inlineStr">
        <is>
          <t>Garden Maintenance</t>
        </is>
      </c>
      <c r="I8" s="10" t="inlineStr">
        <is>
          <t>Lawn mowing and edge trim</t>
        </is>
      </c>
      <c r="J8" s="5" t="n">
        <v>2</v>
      </c>
      <c r="K8" s="10" t="inlineStr">
        <is>
          <t>hours</t>
        </is>
      </c>
      <c r="L8" s="36" t="n">
        <v>75</v>
      </c>
      <c r="M8" s="39">
        <f>J8*L8</f>
        <v/>
      </c>
      <c r="N8" s="39">
        <f>IF(H8="GST Applicable",M8*0.1,M8*0.1)</f>
        <v/>
      </c>
      <c r="O8" s="39">
        <f>M8+N8</f>
        <v/>
      </c>
      <c r="P8" s="39" t="n">
        <v>67.5</v>
      </c>
      <c r="Q8" s="39">
        <f>M8-P8</f>
        <v/>
      </c>
      <c r="R8" s="13">
        <f>IFERROR(Q8/M8,0)</f>
        <v/>
      </c>
      <c r="S8" s="9" t="inlineStr">
        <is>
          <t>Accepted</t>
        </is>
      </c>
      <c r="T8" s="9" t="inlineStr">
        <is>
          <t>Fortnightly service</t>
        </is>
      </c>
    </row>
    <row r="9">
      <c r="A9" s="3" t="inlineStr">
        <is>
          <t>Q2026-007</t>
        </is>
      </c>
      <c r="B9" s="3" t="inlineStr">
        <is>
          <t>Mia Harris</t>
        </is>
      </c>
      <c r="C9" s="3" t="inlineStr">
        <is>
          <t>88 Surfers Pde</t>
        </is>
      </c>
      <c r="D9" s="3" t="inlineStr">
        <is>
          <t>Broadbeach</t>
        </is>
      </c>
      <c r="E9" s="3" t="inlineStr">
        <is>
          <t>Gold Coast</t>
        </is>
      </c>
      <c r="F9" s="35" t="n">
        <v>46126</v>
      </c>
      <c r="G9" s="35" t="n">
        <v>46156</v>
      </c>
      <c r="H9" s="3" t="inlineStr">
        <is>
          <t>Cleaning</t>
        </is>
      </c>
      <c r="I9" s="3" t="inlineStr">
        <is>
          <t>Pressure wash driveway + garden clean-up</t>
        </is>
      </c>
      <c r="J9" s="5" t="n">
        <v>1</v>
      </c>
      <c r="K9" s="3" t="inlineStr">
        <is>
          <t>each</t>
        </is>
      </c>
      <c r="L9" s="36" t="n">
        <v>450</v>
      </c>
      <c r="M9" s="37">
        <f>J9*L9</f>
        <v/>
      </c>
      <c r="N9" s="37">
        <f>IF(H9="GST Applicable",M9*0.1,M9*0.1)</f>
        <v/>
      </c>
      <c r="O9" s="37">
        <f>M9+N9</f>
        <v/>
      </c>
      <c r="P9" s="37" t="n">
        <v>279</v>
      </c>
      <c r="Q9" s="37">
        <f>M9-P9</f>
        <v/>
      </c>
      <c r="R9" s="8">
        <f>IFERROR(Q9/M9,0)</f>
        <v/>
      </c>
      <c r="S9" s="9" t="inlineStr">
        <is>
          <t>Declined</t>
        </is>
      </c>
      <c r="T9" s="9" t="inlineStr">
        <is>
          <t>Client went elsewhere</t>
        </is>
      </c>
    </row>
    <row r="10">
      <c r="A10" s="10" t="inlineStr">
        <is>
          <t>Q2026-008</t>
        </is>
      </c>
      <c r="B10" s="10" t="inlineStr">
        <is>
          <t>Ethan Clark</t>
        </is>
      </c>
      <c r="C10" s="10" t="inlineStr">
        <is>
          <t>9 Hunter St</t>
        </is>
      </c>
      <c r="D10" s="10" t="inlineStr">
        <is>
          <t>Hamilton</t>
        </is>
      </c>
      <c r="E10" s="10" t="inlineStr">
        <is>
          <t>Newcastle</t>
        </is>
      </c>
      <c r="F10" s="38" t="n">
        <v>46144</v>
      </c>
      <c r="G10" s="38" t="n">
        <v>46175</v>
      </c>
      <c r="H10" s="10" t="inlineStr">
        <is>
          <t>Arboriculture</t>
        </is>
      </c>
      <c r="I10" s="10" t="inlineStr">
        <is>
          <t>Tree pruning — 3 large trees</t>
        </is>
      </c>
      <c r="J10" s="5" t="n">
        <v>3</v>
      </c>
      <c r="K10" s="10" t="inlineStr">
        <is>
          <t>each</t>
        </is>
      </c>
      <c r="L10" s="36" t="n">
        <v>380</v>
      </c>
      <c r="M10" s="39">
        <f>J10*L10</f>
        <v/>
      </c>
      <c r="N10" s="39">
        <f>IF(H10="GST Applicable",M10*0.1,M10*0.1)</f>
        <v/>
      </c>
      <c r="O10" s="39">
        <f>M10+N10</f>
        <v/>
      </c>
      <c r="P10" s="39" t="n">
        <v>627</v>
      </c>
      <c r="Q10" s="39">
        <f>M10-P10</f>
        <v/>
      </c>
      <c r="R10" s="13">
        <f>IFERROR(Q10/M10,0)</f>
        <v/>
      </c>
      <c r="S10" s="9" t="inlineStr">
        <is>
          <t>Sent</t>
        </is>
      </c>
      <c r="T10" s="9" t="inlineStr">
        <is>
          <t>Council permit may be needed</t>
        </is>
      </c>
    </row>
    <row r="11">
      <c r="A11" s="3" t="inlineStr">
        <is>
          <t>Q2026-009</t>
        </is>
      </c>
      <c r="B11" s="3" t="inlineStr">
        <is>
          <t>Ruby Walker</t>
        </is>
      </c>
      <c r="C11" s="3" t="inlineStr">
        <is>
          <t>17 London Cct</t>
        </is>
      </c>
      <c r="D11" s="3" t="inlineStr">
        <is>
          <t>Civic</t>
        </is>
      </c>
      <c r="E11" s="3" t="inlineStr">
        <is>
          <t>Canberra</t>
        </is>
      </c>
      <c r="F11" s="35" t="n">
        <v>46152</v>
      </c>
      <c r="G11" s="35" t="n">
        <v>46183</v>
      </c>
      <c r="H11" s="3" t="inlineStr">
        <is>
          <t>Paving</t>
        </is>
      </c>
      <c r="I11" s="3" t="inlineStr">
        <is>
          <t>Paving repair and re-sand</t>
        </is>
      </c>
      <c r="J11" s="5" t="n">
        <v>12</v>
      </c>
      <c r="K11" s="3" t="inlineStr">
        <is>
          <t>m²</t>
        </is>
      </c>
      <c r="L11" s="36" t="n">
        <v>95</v>
      </c>
      <c r="M11" s="37">
        <f>J11*L11</f>
        <v/>
      </c>
      <c r="N11" s="37">
        <f>IF(H11="GST Applicable",M11*0.1,M11*0.1)</f>
        <v/>
      </c>
      <c r="O11" s="37">
        <f>M11+N11</f>
        <v/>
      </c>
      <c r="P11" s="37" t="n">
        <v>684</v>
      </c>
      <c r="Q11" s="37">
        <f>M11-P11</f>
        <v/>
      </c>
      <c r="R11" s="8">
        <f>IFERROR(Q11/M11,0)</f>
        <v/>
      </c>
      <c r="S11" s="9" t="inlineStr">
        <is>
          <t>Accepted</t>
        </is>
      </c>
      <c r="T11" s="9" t="inlineStr">
        <is>
          <t>Bluestone pavers</t>
        </is>
      </c>
    </row>
    <row r="12">
      <c r="A12" s="10" t="inlineStr">
        <is>
          <t>Q2026-010</t>
        </is>
      </c>
      <c r="B12" s="10" t="inlineStr">
        <is>
          <t>Cooper Evans</t>
        </is>
      </c>
      <c r="C12" s="10" t="inlineStr">
        <is>
          <t>3 Sandy Bay Rd</t>
        </is>
      </c>
      <c r="D12" s="10" t="inlineStr">
        <is>
          <t>Sandy Bay</t>
        </is>
      </c>
      <c r="E12" s="10" t="inlineStr">
        <is>
          <t>Hobart</t>
        </is>
      </c>
      <c r="F12" s="38" t="n">
        <v>46162</v>
      </c>
      <c r="G12" s="38" t="n">
        <v>46193</v>
      </c>
      <c r="H12" s="10" t="inlineStr">
        <is>
          <t>Garden Maintenance</t>
        </is>
      </c>
      <c r="I12" s="10" t="inlineStr">
        <is>
          <t>Seasonal garden clean-up</t>
        </is>
      </c>
      <c r="J12" s="5" t="n">
        <v>4</v>
      </c>
      <c r="K12" s="10" t="inlineStr">
        <is>
          <t>hours</t>
        </is>
      </c>
      <c r="L12" s="36" t="n">
        <v>70</v>
      </c>
      <c r="M12" s="39">
        <f>J12*L12</f>
        <v/>
      </c>
      <c r="N12" s="39">
        <f>IF(H12="GST Applicable",M12*0.1,M12*0.1)</f>
        <v/>
      </c>
      <c r="O12" s="39">
        <f>M12+N12</f>
        <v/>
      </c>
      <c r="P12" s="39" t="n">
        <v>140</v>
      </c>
      <c r="Q12" s="39">
        <f>M12-P12</f>
        <v/>
      </c>
      <c r="R12" s="13">
        <f>IFERROR(Q12/M12,0)</f>
        <v/>
      </c>
      <c r="S12" s="9" t="inlineStr">
        <is>
          <t>Draft</t>
        </is>
      </c>
      <c r="T12" s="9" t="inlineStr">
        <is>
          <t>Autumn clean-up</t>
        </is>
      </c>
    </row>
    <row r="13"/>
    <row r="14">
      <c r="I14" s="14" t="inlineStr">
        <is>
          <t>TOTALS</t>
        </is>
      </c>
      <c r="M14" s="40">
        <f>SUM(M3:M12)</f>
        <v/>
      </c>
      <c r="N14" s="40">
        <f>SUM(N3:N12)</f>
        <v/>
      </c>
      <c r="O14" s="40">
        <f>SUM(O3:O12)</f>
        <v/>
      </c>
      <c r="P14" s="40">
        <f>SUM(P3:P12)</f>
        <v/>
      </c>
      <c r="Q14" s="40">
        <f>SUM(Q3:Q12)</f>
        <v/>
      </c>
    </row>
  </sheetData>
  <mergeCells count="1">
    <mergeCell ref="A1:T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workbookViewId="0">
      <pane ySplit="1" topLeftCell="A2" activePane="bottomLeft" state="frozen"/>
      <selection pane="bottomLeft" activeCell="A1" sqref="A1"/>
    </sheetView>
  </sheetViews>
  <sheetFormatPr baseColWidth="8" defaultRowHeight="15"/>
  <cols>
    <col width="26" customWidth="1" min="1" max="1"/>
    <col width="18" customWidth="1" min="2" max="2"/>
    <col width="16" customWidth="1" min="3" max="3"/>
    <col width="16" customWidth="1" min="4" max="4"/>
    <col width="16" customWidth="1" min="5" max="5"/>
    <col width="16" customWidth="1" min="6" max="6"/>
    <col width="14" customWidth="1" min="7" max="7"/>
  </cols>
  <sheetData>
    <row r="1" ht="30" customHeight="1">
      <c r="A1" s="1" t="inlineStr">
        <is>
          <t>LANDSCAPING QUOTE — SUMMARY &amp; DASHBOARD</t>
        </is>
      </c>
    </row>
    <row r="2"/>
    <row r="3">
      <c r="A3" s="16" t="inlineStr">
        <is>
          <t>FINANCIAL SUMMARY</t>
        </is>
      </c>
      <c r="B3" s="17" t="inlineStr">
        <is>
          <t>Value</t>
        </is>
      </c>
    </row>
    <row r="4">
      <c r="A4" s="18" t="inlineStr">
        <is>
          <t>Total Ex GST</t>
        </is>
      </c>
      <c r="B4" s="41">
        <f>SUM('Quote Builder'!M3:M12)</f>
        <v/>
      </c>
    </row>
    <row r="5">
      <c r="A5" s="20" t="inlineStr">
        <is>
          <t>Total GST</t>
        </is>
      </c>
      <c r="B5" s="42">
        <f>SUM('Quote Builder'!N3:N12)</f>
        <v/>
      </c>
    </row>
    <row r="6">
      <c r="A6" s="18" t="inlineStr">
        <is>
          <t>Total Inc GST</t>
        </is>
      </c>
      <c r="B6" s="41">
        <f>SUM('Quote Builder'!O3:O12)</f>
        <v/>
      </c>
    </row>
    <row r="7">
      <c r="A7" s="20" t="inlineStr">
        <is>
          <t>Total Cost to Deliver</t>
        </is>
      </c>
      <c r="B7" s="42">
        <f>SUM('Quote Builder'!P3:P12)</f>
        <v/>
      </c>
    </row>
    <row r="8">
      <c r="A8" s="18" t="inlineStr">
        <is>
          <t>Total Gross Profit</t>
        </is>
      </c>
      <c r="B8" s="41">
        <f>SUM('Quote Builder'!Q3:Q12)</f>
        <v/>
      </c>
    </row>
    <row r="9">
      <c r="A9" s="20" t="inlineStr">
        <is>
          <t>Overall Gross Margin %</t>
        </is>
      </c>
      <c r="B9" s="22">
        <f>IFERROR(SUM('Quote Builder'!Q3:Q12)/SUM('Quote Builder'!M3:M12),0)</f>
        <v/>
      </c>
    </row>
    <row r="10">
      <c r="A10" s="18" t="inlineStr">
        <is>
          <t>Average Line Value (Ex GST)</t>
        </is>
      </c>
      <c r="B10" s="41">
        <f>IFERROR(AVERAGE('Quote Builder'!M3:M12),0)</f>
        <v/>
      </c>
    </row>
    <row r="11"/>
    <row r="12"/>
    <row r="13">
      <c r="A13" s="16" t="inlineStr">
        <is>
          <t>QUOTE STATUS SUMMARY</t>
        </is>
      </c>
      <c r="B13" s="17" t="inlineStr">
        <is>
          <t>Count</t>
        </is>
      </c>
    </row>
    <row r="14">
      <c r="A14" s="18" t="inlineStr">
        <is>
          <t>Accepted</t>
        </is>
      </c>
      <c r="B14" s="23">
        <f>COUNTIF('Quote Builder'!S3:S12,"Accepted")</f>
        <v/>
      </c>
    </row>
    <row r="15">
      <c r="A15" s="20" t="inlineStr">
        <is>
          <t>Sent</t>
        </is>
      </c>
      <c r="B15" s="24">
        <f>COUNTIF('Quote Builder'!S3:S12,"Sent")</f>
        <v/>
      </c>
    </row>
    <row r="16">
      <c r="A16" s="18" t="inlineStr">
        <is>
          <t>Draft</t>
        </is>
      </c>
      <c r="B16" s="23">
        <f>COUNTIF('Quote Builder'!S3:S12,"Draft")</f>
        <v/>
      </c>
    </row>
    <row r="17">
      <c r="A17" s="20" t="inlineStr">
        <is>
          <t>Declined</t>
        </is>
      </c>
      <c r="B17" s="24">
        <f>COUNTIF('Quote Builder'!S3:S12,"Declined")</f>
        <v/>
      </c>
    </row>
    <row r="18">
      <c r="A18" s="18" t="inlineStr">
        <is>
          <t>Acceptance Rate %</t>
        </is>
      </c>
      <c r="B18" s="25">
        <f>IFERROR(COUNTIF('Quote Builder'!S3:S12,"Accepted")/(COUNTIF('Quote Builder'!S3:S12,"Accepted")+COUNTIF('Quote Builder'!S3:S12,"Sent")+COUNTIF('Quote Builder'!S3:S12,"Declined")),0)</f>
        <v/>
      </c>
    </row>
    <row r="19"/>
    <row r="20"/>
    <row r="21">
      <c r="A21" s="16" t="inlineStr">
        <is>
          <t>JOB TYPE SUMMARY (Ex GST)</t>
        </is>
      </c>
      <c r="B21" s="17" t="inlineStr">
        <is>
          <t>Total Ex GST</t>
        </is>
      </c>
    </row>
    <row r="22">
      <c r="A22" s="10" t="inlineStr">
        <is>
          <t>Garden Maintenance</t>
        </is>
      </c>
      <c r="B22" s="41">
        <f>IFERROR(SUMIF('Quote Builder'!H3:H12,A22,'Quote Builder'!M3:M12),0)</f>
        <v/>
      </c>
    </row>
    <row r="23">
      <c r="A23" s="3" t="inlineStr">
        <is>
          <t>Garden Design</t>
        </is>
      </c>
      <c r="B23" s="42">
        <f>IFERROR(SUMIF('Quote Builder'!H3:H12,A23,'Quote Builder'!M3:M12),0)</f>
        <v/>
      </c>
    </row>
    <row r="24">
      <c r="A24" s="10" t="inlineStr">
        <is>
          <t>Construction</t>
        </is>
      </c>
      <c r="B24" s="41">
        <f>IFERROR(SUMIF('Quote Builder'!H3:H12,A24,'Quote Builder'!M3:M12),0)</f>
        <v/>
      </c>
    </row>
    <row r="25">
      <c r="A25" s="3" t="inlineStr">
        <is>
          <t>Irrigation</t>
        </is>
      </c>
      <c r="B25" s="42">
        <f>IFERROR(SUMIF('Quote Builder'!H3:H12,A25,'Quote Builder'!M3:M12),0)</f>
        <v/>
      </c>
    </row>
    <row r="26">
      <c r="A26" s="10" t="inlineStr">
        <is>
          <t>Cleaning</t>
        </is>
      </c>
      <c r="B26" s="41">
        <f>IFERROR(SUMIF('Quote Builder'!H3:H12,A26,'Quote Builder'!M3:M12),0)</f>
        <v/>
      </c>
    </row>
    <row r="27">
      <c r="A27" s="3" t="inlineStr">
        <is>
          <t>Arboriculture</t>
        </is>
      </c>
      <c r="B27" s="42">
        <f>IFERROR(SUMIF('Quote Builder'!H3:H12,A27,'Quote Builder'!M3:M12),0)</f>
        <v/>
      </c>
    </row>
    <row r="28">
      <c r="A28" s="10" t="inlineStr">
        <is>
          <t>Paving</t>
        </is>
      </c>
      <c r="B28" s="41">
        <f>IFERROR(SUMIF('Quote Builder'!H3:H12,A28,'Quote Builder'!M3:M12),0)</f>
        <v/>
      </c>
    </row>
  </sheetData>
  <mergeCells count="1">
    <mergeCell ref="A1:L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G19"/>
  <sheetViews>
    <sheetView workbookViewId="0">
      <pane ySplit="2" topLeftCell="A3" activePane="bottomLeft" state="frozen"/>
      <selection pane="bottomLeft" activeCell="A1" sqref="A1"/>
    </sheetView>
  </sheetViews>
  <sheetFormatPr baseColWidth="8" defaultRowHeight="15"/>
  <cols>
    <col width="20" customWidth="1" min="1" max="1"/>
    <col width="24" customWidth="1" min="2" max="2"/>
    <col width="14" customWidth="1" min="3" max="3"/>
    <col width="16" customWidth="1" min="4" max="4"/>
    <col width="18" customWidth="1" min="5" max="5"/>
    <col width="18" customWidth="1" min="6" max="6"/>
    <col width="30" customWidth="1" min="7" max="7"/>
  </cols>
  <sheetData>
    <row r="1" ht="28" customHeight="1">
      <c r="A1" s="1" t="inlineStr">
        <is>
          <t>RATE CARD — LANDSCAPING PRICING ASSUMPTIONS</t>
        </is>
      </c>
    </row>
    <row r="2" ht="32" customHeight="1">
      <c r="A2" s="2" t="inlineStr">
        <is>
          <t>Category</t>
        </is>
      </c>
      <c r="B2" s="2" t="inlineStr">
        <is>
          <t>Item</t>
        </is>
      </c>
      <c r="C2" s="2" t="inlineStr">
        <is>
          <t>Unit</t>
        </is>
      </c>
      <c r="D2" s="2" t="inlineStr">
        <is>
          <t>Base Rate ($)</t>
        </is>
      </c>
      <c r="E2" s="2" t="inlineStr">
        <is>
          <t>GST Applicable?</t>
        </is>
      </c>
      <c r="F2" s="2" t="inlineStr">
        <is>
          <t>Default Markup %</t>
        </is>
      </c>
      <c r="G2" s="2" t="inlineStr">
        <is>
          <t>Notes</t>
        </is>
      </c>
    </row>
    <row r="3">
      <c r="A3" s="3" t="inlineStr">
        <is>
          <t>Labour</t>
        </is>
      </c>
      <c r="B3" s="3" t="inlineStr">
        <is>
          <t>Gardener</t>
        </is>
      </c>
      <c r="C3" s="3" t="inlineStr">
        <is>
          <t>Hour</t>
        </is>
      </c>
      <c r="D3" s="36" t="n">
        <v>65</v>
      </c>
      <c r="E3" s="26" t="inlineStr">
        <is>
          <t>Yes</t>
        </is>
      </c>
      <c r="F3" s="43" t="n">
        <v>25</v>
      </c>
      <c r="G3" s="3" t="inlineStr">
        <is>
          <t>General garden labour</t>
        </is>
      </c>
    </row>
    <row r="4">
      <c r="A4" s="10" t="inlineStr">
        <is>
          <t>Labour</t>
        </is>
      </c>
      <c r="B4" s="10" t="inlineStr">
        <is>
          <t>Landscaper</t>
        </is>
      </c>
      <c r="C4" s="10" t="inlineStr">
        <is>
          <t>Hour</t>
        </is>
      </c>
      <c r="D4" s="36" t="n">
        <v>85</v>
      </c>
      <c r="E4" s="28" t="inlineStr">
        <is>
          <t>Yes</t>
        </is>
      </c>
      <c r="F4" s="43" t="n">
        <v>30</v>
      </c>
      <c r="G4" s="10" t="inlineStr">
        <is>
          <t>Qualified landscaper rate</t>
        </is>
      </c>
    </row>
    <row r="5">
      <c r="A5" s="3" t="inlineStr">
        <is>
          <t>Labour</t>
        </is>
      </c>
      <c r="B5" s="3" t="inlineStr">
        <is>
          <t>Supervisor</t>
        </is>
      </c>
      <c r="C5" s="3" t="inlineStr">
        <is>
          <t>Hour</t>
        </is>
      </c>
      <c r="D5" s="36" t="n">
        <v>110</v>
      </c>
      <c r="E5" s="26" t="inlineStr">
        <is>
          <t>Yes</t>
        </is>
      </c>
      <c r="F5" s="43" t="n">
        <v>20</v>
      </c>
      <c r="G5" s="3" t="inlineStr">
        <is>
          <t>Site supervisor / senior</t>
        </is>
      </c>
    </row>
    <row r="6">
      <c r="A6" s="10" t="inlineStr">
        <is>
          <t>Materials</t>
        </is>
      </c>
      <c r="B6" s="10" t="inlineStr">
        <is>
          <t>Mulch</t>
        </is>
      </c>
      <c r="C6" s="10" t="inlineStr">
        <is>
          <t>m³</t>
        </is>
      </c>
      <c r="D6" s="36" t="n">
        <v>75</v>
      </c>
      <c r="E6" s="28" t="inlineStr">
        <is>
          <t>Yes</t>
        </is>
      </c>
      <c r="F6" s="43" t="n">
        <v>35</v>
      </c>
      <c r="G6" s="10" t="inlineStr">
        <is>
          <t>Hardwood mulch delivered</t>
        </is>
      </c>
    </row>
    <row r="7">
      <c r="A7" s="3" t="inlineStr">
        <is>
          <t>Materials</t>
        </is>
      </c>
      <c r="B7" s="3" t="inlineStr">
        <is>
          <t>Soil</t>
        </is>
      </c>
      <c r="C7" s="3" t="inlineStr">
        <is>
          <t>m³</t>
        </is>
      </c>
      <c r="D7" s="36" t="n">
        <v>65</v>
      </c>
      <c r="E7" s="26" t="inlineStr">
        <is>
          <t>Yes</t>
        </is>
      </c>
      <c r="F7" s="43" t="n">
        <v>35</v>
      </c>
      <c r="G7" s="3" t="inlineStr">
        <is>
          <t>Premium garden soil</t>
        </is>
      </c>
    </row>
    <row r="8">
      <c r="A8" s="10" t="inlineStr">
        <is>
          <t>Materials</t>
        </is>
      </c>
      <c r="B8" s="10" t="inlineStr">
        <is>
          <t>Turf</t>
        </is>
      </c>
      <c r="C8" s="10" t="inlineStr">
        <is>
          <t>m²</t>
        </is>
      </c>
      <c r="D8" s="36" t="n">
        <v>18</v>
      </c>
      <c r="E8" s="28" t="inlineStr">
        <is>
          <t>Yes</t>
        </is>
      </c>
      <c r="F8" s="43" t="n">
        <v>40</v>
      </c>
      <c r="G8" s="10" t="inlineStr">
        <is>
          <t>Sir Walter Buffalo turf</t>
        </is>
      </c>
    </row>
    <row r="9">
      <c r="A9" s="3" t="inlineStr">
        <is>
          <t>Materials</t>
        </is>
      </c>
      <c r="B9" s="3" t="inlineStr">
        <is>
          <t>Plants</t>
        </is>
      </c>
      <c r="C9" s="3" t="inlineStr">
        <is>
          <t>Each</t>
        </is>
      </c>
      <c r="D9" s="36" t="n">
        <v>25</v>
      </c>
      <c r="E9" s="26" t="inlineStr">
        <is>
          <t>Yes</t>
        </is>
      </c>
      <c r="F9" s="43" t="n">
        <v>50</v>
      </c>
      <c r="G9" s="3" t="inlineStr">
        <is>
          <t>Advanced native plants</t>
        </is>
      </c>
    </row>
    <row r="10">
      <c r="A10" s="10" t="inlineStr">
        <is>
          <t>Equipment</t>
        </is>
      </c>
      <c r="B10" s="10" t="inlineStr">
        <is>
          <t>Mini Loader</t>
        </is>
      </c>
      <c r="C10" s="10" t="inlineStr">
        <is>
          <t>Day</t>
        </is>
      </c>
      <c r="D10" s="36" t="n">
        <v>450</v>
      </c>
      <c r="E10" s="28" t="inlineStr">
        <is>
          <t>Yes</t>
        </is>
      </c>
      <c r="F10" s="43" t="n">
        <v>20</v>
      </c>
      <c r="G10" s="10" t="inlineStr">
        <is>
          <t>Includes operator</t>
        </is>
      </c>
    </row>
    <row r="11">
      <c r="A11" s="3" t="inlineStr">
        <is>
          <t>Equipment</t>
        </is>
      </c>
      <c r="B11" s="3" t="inlineStr">
        <is>
          <t>Trailer</t>
        </is>
      </c>
      <c r="C11" s="3" t="inlineStr">
        <is>
          <t>Day</t>
        </is>
      </c>
      <c r="D11" s="36" t="n">
        <v>120</v>
      </c>
      <c r="E11" s="26" t="inlineStr">
        <is>
          <t>Yes</t>
        </is>
      </c>
      <c r="F11" s="43" t="n">
        <v>15</v>
      </c>
      <c r="G11" s="3" t="inlineStr">
        <is>
          <t>Box trailer hire</t>
        </is>
      </c>
    </row>
    <row r="12">
      <c r="A12" s="10" t="inlineStr">
        <is>
          <t>Equipment</t>
        </is>
      </c>
      <c r="B12" s="10" t="inlineStr">
        <is>
          <t>Pressure Washer</t>
        </is>
      </c>
      <c r="C12" s="10" t="inlineStr">
        <is>
          <t>Hour</t>
        </is>
      </c>
      <c r="D12" s="36" t="n">
        <v>55</v>
      </c>
      <c r="E12" s="28" t="inlineStr">
        <is>
          <t>Yes</t>
        </is>
      </c>
      <c r="F12" s="43" t="n">
        <v>20</v>
      </c>
      <c r="G12" s="10" t="inlineStr">
        <is>
          <t>Commercial unit</t>
        </is>
      </c>
    </row>
    <row r="13">
      <c r="A13" s="3" t="inlineStr">
        <is>
          <t>Travel</t>
        </is>
      </c>
      <c r="B13" s="3" t="inlineStr">
        <is>
          <t>Call-out Fee</t>
        </is>
      </c>
      <c r="C13" s="3" t="inlineStr">
        <is>
          <t>Each</t>
        </is>
      </c>
      <c r="D13" s="36" t="n">
        <v>60</v>
      </c>
      <c r="E13" s="26" t="inlineStr">
        <is>
          <t>Yes</t>
        </is>
      </c>
      <c r="F13" s="43" t="n">
        <v>0</v>
      </c>
      <c r="G13" s="3" t="inlineStr">
        <is>
          <t>Metro area call-out</t>
        </is>
      </c>
    </row>
    <row r="14">
      <c r="A14" s="10" t="inlineStr">
        <is>
          <t>Travel</t>
        </is>
      </c>
      <c r="B14" s="10" t="inlineStr">
        <is>
          <t>Metro Travel</t>
        </is>
      </c>
      <c r="C14" s="10" t="inlineStr">
        <is>
          <t>km</t>
        </is>
      </c>
      <c r="D14" s="36" t="n">
        <v>1.2</v>
      </c>
      <c r="E14" s="28" t="inlineStr">
        <is>
          <t>Yes</t>
        </is>
      </c>
      <c r="F14" s="43" t="n">
        <v>0</v>
      </c>
      <c r="G14" s="10" t="inlineStr">
        <is>
          <t>ATO rate, metropolitan</t>
        </is>
      </c>
    </row>
    <row r="15">
      <c r="A15" s="3" t="inlineStr">
        <is>
          <t>Travel</t>
        </is>
      </c>
      <c r="B15" s="3" t="inlineStr">
        <is>
          <t>Regional Travel</t>
        </is>
      </c>
      <c r="C15" s="3" t="inlineStr">
        <is>
          <t>km</t>
        </is>
      </c>
      <c r="D15" s="36" t="n">
        <v>1.5</v>
      </c>
      <c r="E15" s="26" t="inlineStr">
        <is>
          <t>Yes</t>
        </is>
      </c>
      <c r="F15" s="43" t="n">
        <v>0</v>
      </c>
      <c r="G15" s="3" t="inlineStr">
        <is>
          <t>Regional / rural rate</t>
        </is>
      </c>
    </row>
    <row r="16">
      <c r="A16" s="10" t="inlineStr">
        <is>
          <t>Waste Disposal</t>
        </is>
      </c>
      <c r="B16" s="10" t="inlineStr">
        <is>
          <t>Green Waste</t>
        </is>
      </c>
      <c r="C16" s="10" t="inlineStr">
        <is>
          <t>Load</t>
        </is>
      </c>
      <c r="D16" s="36" t="n">
        <v>180</v>
      </c>
      <c r="E16" s="28" t="inlineStr">
        <is>
          <t>Yes</t>
        </is>
      </c>
      <c r="F16" s="43" t="n">
        <v>10</v>
      </c>
      <c r="G16" s="10" t="inlineStr">
        <is>
          <t>Standard green waste tip fee</t>
        </is>
      </c>
    </row>
    <row r="17">
      <c r="A17" s="3" t="inlineStr">
        <is>
          <t>Waste Disposal</t>
        </is>
      </c>
      <c r="B17" s="3" t="inlineStr">
        <is>
          <t>Mixed Waste</t>
        </is>
      </c>
      <c r="C17" s="3" t="inlineStr">
        <is>
          <t>Load</t>
        </is>
      </c>
      <c r="D17" s="36" t="n">
        <v>250</v>
      </c>
      <c r="E17" s="26" t="inlineStr">
        <is>
          <t>Yes</t>
        </is>
      </c>
      <c r="F17" s="43" t="n">
        <v>10</v>
      </c>
      <c r="G17" s="3" t="inlineStr">
        <is>
          <t>Mixed/heavy waste tip fee</t>
        </is>
      </c>
    </row>
    <row r="18"/>
    <row r="19">
      <c r="A19" s="29" t="inlineStr">
        <is>
          <t>Average Base Rate</t>
        </is>
      </c>
      <c r="D19" s="40">
        <f>IFERROR(AVERAGE(D3:D17),0)</f>
        <v/>
      </c>
    </row>
  </sheetData>
  <mergeCells count="1">
    <mergeCell ref="A1:G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28" customWidth="1" min="1" max="1"/>
    <col width="55" customWidth="1" min="2" max="2"/>
    <col width="18" customWidth="1" min="3" max="3"/>
    <col width="18" customWidth="1" min="4" max="4"/>
    <col width="18" customWidth="1" min="5" max="5"/>
  </cols>
  <sheetData>
    <row r="1" ht="28" customHeight="1">
      <c r="A1" s="1" t="inlineStr">
        <is>
          <t>INSTRUCTIONS &amp; USER GUIDE — LANDSCAPING QUOTE TEMPLATE</t>
        </is>
      </c>
    </row>
    <row r="2"/>
    <row r="3" ht="24" customHeight="1">
      <c r="A3" s="16" t="inlineStr">
        <is>
          <t>HOW TO USE THIS WORKBOOK</t>
        </is>
      </c>
      <c r="B3" s="30" t="n"/>
    </row>
    <row r="4" ht="42" customHeight="1">
      <c r="A4" s="31" t="inlineStr">
        <is>
          <t>1. Add a New Quote Line</t>
        </is>
      </c>
      <c r="B4" s="32" t="inlineStr">
        <is>
          <t>Go to the 'Quote Builder' sheet. Enter a Quote ID, client details, site address, suburb and city. Select a Job Type, enter a Task Description, Quantity, Unit and Unit Cost (Ex GST). Formulas will automatically calculate Line Total, GST and Gross Profit.</t>
        </is>
      </c>
    </row>
    <row r="5" ht="42" customHeight="1">
      <c r="A5" s="33" t="inlineStr">
        <is>
          <t>2. Applying GST</t>
        </is>
      </c>
      <c r="B5" s="34" t="inlineStr">
        <is>
          <t>GST is calculated automatically at 10% on all line items. The 'GST' column shows the GST component and 'Line Total (Inc GST)' shows the total payable including GST. This complies with Australian GST legislation (A New Tax System Act 1999).</t>
        </is>
      </c>
    </row>
    <row r="6" ht="42" customHeight="1">
      <c r="A6" s="31" t="inlineStr">
        <is>
          <t>3. Update the Rate Card</t>
        </is>
      </c>
      <c r="B6" s="32" t="inlineStr">
        <is>
          <t>Navigate to the 'Rate Card' sheet. Update Base Rates (highlighted in pale yellow) as your costs change. Markup percentages can also be adjusted per category. These rates are used as a reference when manually setting Unit Costs in the Quote Builder.</t>
        </is>
      </c>
    </row>
    <row r="7" ht="42" customHeight="1">
      <c r="A7" s="33" t="inlineStr">
        <is>
          <t>4. Quote Status</t>
        </is>
      </c>
      <c r="B7" s="34" t="inlineStr">
        <is>
          <t>Set the 'Status' column in Quote Builder to: Draft (in preparation), Sent (issued to client), Accepted (client approved), or Declined (client did not proceed). The Summary &amp; Dashboard sheet tracks counts and acceptance rate automatically.</t>
        </is>
      </c>
    </row>
    <row r="8" ht="42" customHeight="1">
      <c r="A8" s="31" t="inlineStr">
        <is>
          <t>5. Summary &amp; Dashboard</t>
        </is>
      </c>
      <c r="B8" s="32" t="inlineStr">
        <is>
          <t>The Summary &amp; Dashboard sheet automatically calculates total Ex GST, GST, Inc GST, cost, gross profit and margin. Charts display performance by Job Type and Quote Status. Refresh formulas by pressing Ctrl+Alt+F9 if needed.</t>
        </is>
      </c>
    </row>
    <row r="9" ht="42" customHeight="1">
      <c r="A9" s="33" t="inlineStr">
        <is>
          <t>6. Date Format</t>
        </is>
      </c>
      <c r="B9" s="34" t="inlineStr">
        <is>
          <t>All dates must be entered in DD/MM/YYYY format (Australian standard). Example: 22/06/2026 for 22 June 2026.</t>
        </is>
      </c>
    </row>
    <row r="10" ht="42" customHeight="1">
      <c r="A10" s="31" t="inlineStr">
        <is>
          <t>7. Currency Format</t>
        </is>
      </c>
      <c r="B10" s="32" t="inlineStr">
        <is>
          <t>All currency values are in Australian Dollars (AUD). Format is $1,234.56 — comma as thousands separator, dot as decimal. Do not include currency symbols when typing values; the cell format applies the $ symbol automatically.</t>
        </is>
      </c>
    </row>
    <row r="11" ht="42" customHeight="1">
      <c r="A11" s="33" t="inlineStr">
        <is>
          <t>8. ABN &amp; GST Registration</t>
        </is>
      </c>
      <c r="B11" s="34" t="inlineStr">
        <is>
          <t>Ensure your business ABN and GST registration details are added to any client-facing export. Quotes over $82.50 (Inc GST) require a tax invoice with ABN under Australian law.</t>
        </is>
      </c>
    </row>
    <row r="12"/>
    <row r="13">
      <c r="A13" s="16" t="inlineStr">
        <is>
          <t>COLOUR LEGEND</t>
        </is>
      </c>
      <c r="B13" s="30" t="n"/>
    </row>
    <row r="14" ht="42" customHeight="1">
      <c r="A14" s="31" t="inlineStr">
        <is>
          <t>Header Rows (#0F4C4C / #0F766E)</t>
        </is>
      </c>
      <c r="B14" s="32" t="inlineStr">
        <is>
          <t>Dark teal — main headings and sheet titles.</t>
        </is>
      </c>
    </row>
    <row r="15" ht="42" customHeight="1">
      <c r="A15" s="33" t="inlineStr">
        <is>
          <t>Sub-header Rows (#14B8A6)</t>
        </is>
      </c>
      <c r="B15" s="34" t="inlineStr">
        <is>
          <t>Light teal — secondary headings and totals rows.</t>
        </is>
      </c>
    </row>
    <row r="16" ht="42" customHeight="1">
      <c r="A16" s="31" t="inlineStr">
        <is>
          <t>Alternating Rows (#F0FDFA / White)</t>
        </is>
      </c>
      <c r="B16" s="32" t="inlineStr">
        <is>
          <t>Light mint / white — standard data rows for readability.</t>
        </is>
      </c>
    </row>
    <row r="17" ht="42" customHeight="1">
      <c r="A17" s="33" t="inlineStr">
        <is>
          <t>Input Cells (#FFFBEB)</t>
        </is>
      </c>
      <c r="B17" s="34" t="inlineStr">
        <is>
          <t>Pale yellow — cells where you should enter or edit data.</t>
        </is>
      </c>
    </row>
    <row r="18" ht="42" customHeight="1">
      <c r="A18" s="31" t="inlineStr">
        <is>
          <t>Positive Values (#22C55E)</t>
        </is>
      </c>
      <c r="B18" s="32" t="inlineStr">
        <is>
          <t>Green text — healthy gross profit or positive indicators.</t>
        </is>
      </c>
    </row>
    <row r="19" ht="42" customHeight="1">
      <c r="A19" s="33" t="inlineStr">
        <is>
          <t>Alert / Negative (#DC2626)</t>
        </is>
      </c>
      <c r="B19" s="34" t="inlineStr">
        <is>
          <t>Red text — negative profit, declined quotes or warnings.</t>
        </is>
      </c>
    </row>
    <row r="20"/>
    <row r="21">
      <c r="A21" s="16" t="inlineStr">
        <is>
          <t>IMPORTANT NOTES</t>
        </is>
      </c>
      <c r="B21" s="30" t="n"/>
    </row>
    <row r="22" ht="42" customHeight="1">
      <c r="A22" s="31" t="inlineStr">
        <is>
          <t>GST Rate</t>
        </is>
      </c>
      <c r="B22" s="32" t="inlineStr">
        <is>
          <t>The current Australian GST rate is 10%. Update the formula in Quote Builder column N (GST) if the rate changes (cell formula: =M3*0.1).</t>
        </is>
      </c>
    </row>
    <row r="23" ht="42" customHeight="1">
      <c r="A23" s="33" t="inlineStr">
        <is>
          <t>Superannuation</t>
        </is>
      </c>
      <c r="B23" s="34" t="inlineStr">
        <is>
          <t>Labour rates do not include superannuation by default. The 2026 superannuation guarantee rate is 11.5% — ensure your Cost to Deliver accounts for this if using employee labour.</t>
        </is>
      </c>
    </row>
    <row r="24" ht="42" customHeight="1">
      <c r="A24" s="31" t="inlineStr">
        <is>
          <t>BAS Reporting</t>
        </is>
      </c>
      <c r="B24" s="32" t="inlineStr">
        <is>
          <t>GST collected on quotes must be reported on your Business Activity Statement (BAS). Consult your registered tax agent or BAS agent for compliance.</t>
        </is>
      </c>
    </row>
    <row r="25" ht="42" customHeight="1">
      <c r="A25" s="33" t="inlineStr">
        <is>
          <t>File Format</t>
        </is>
      </c>
      <c r="B25" s="34" t="inlineStr">
        <is>
          <t>Save this workbook as .xlsx (Excel Workbook) to preserve all formulas and formatting. Do not save as .csv or .xls.</t>
        </is>
      </c>
    </row>
  </sheetData>
  <mergeCells count="1">
    <mergeCell ref="A1:F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2026-06-22T03:23:48Z</dcterms:created>
  <dcterms:modified xmlns:dcterms="http://purl.org/dc/terms/" xmlns:xsi="http://www.w3.org/2001/XMLSchema-instance" xsi:type="dcterms:W3CDTF">2026-06-22T03:23:48Z</dcterms:modified>
</cp:coreProperties>
</file>