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vestock Tally" sheetId="1" state="visible" r:id="rId1"/>
    <sheet xmlns:r="http://schemas.openxmlformats.org/officeDocument/2006/relationships" name="Reference Data" sheetId="2" state="visible" r:id="rId2"/>
    <sheet xmlns:r="http://schemas.openxmlformats.org/officeDocument/2006/relationships" name="Summary 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4">
    <numFmt numFmtId="164" formatCode="DD/MM/YYYY"/>
    <numFmt numFmtId="165" formatCode="$#,##0.00"/>
    <numFmt numFmtId="166" formatCode="0.0%"/>
    <numFmt numFmtId="167" formatCode="0.0"/>
  </numFmts>
  <fonts count="7">
    <font>
      <name val="Calibri"/>
      <family val="2"/>
      <color theme="1"/>
      <sz val="11"/>
      <scheme val="minor"/>
    </font>
    <font>
      <name val="Calibri"/>
      <b val="1"/>
      <color rgb="000F766E"/>
      <sz val="16"/>
    </font>
    <font>
      <name val="Calibri"/>
      <b val="1"/>
      <color rgb="00FFFFFF"/>
      <sz val="11"/>
    </font>
    <font>
      <b val="1"/>
    </font>
    <font>
      <b val="1"/>
      <color rgb="00FFFFFF"/>
    </font>
    <font>
      <b val="1"/>
      <color rgb="000F766E"/>
      <sz val="12"/>
    </font>
    <font>
      <b val="1"/>
      <color rgb="000F766E"/>
    </font>
  </fonts>
  <fills count="7">
    <fill>
      <patternFill/>
    </fill>
    <fill>
      <patternFill patternType="gray125"/>
    </fill>
    <fill>
      <patternFill patternType="solid">
        <fgColor rgb="000F766E"/>
        <bgColor rgb="000F766E"/>
      </patternFill>
    </fill>
    <fill>
      <patternFill patternType="solid">
        <fgColor rgb="00FFFBEB"/>
        <bgColor rgb="00FFFBEB"/>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6">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164" fontId="0" fillId="4" borderId="1" applyAlignment="1" pivotButton="0" quotePrefix="0" xfId="0">
      <alignment horizontal="center" vertical="center" wrapText="1"/>
    </xf>
    <xf numFmtId="0" fontId="0" fillId="4" borderId="1" pivotButton="0" quotePrefix="0" xfId="0"/>
    <xf numFmtId="0" fontId="0" fillId="4" borderId="1" applyAlignment="1" pivotButton="0" quotePrefix="0" xfId="0">
      <alignment horizontal="center" vertical="center" wrapText="1"/>
    </xf>
    <xf numFmtId="0" fontId="0" fillId="3" borderId="1" pivotButton="0" quotePrefix="0" xfId="0"/>
    <xf numFmtId="165" fontId="0" fillId="3" borderId="1" pivotButton="0" quotePrefix="0" xfId="0"/>
    <xf numFmtId="165" fontId="0" fillId="4" borderId="1" pivotButton="0" quotePrefix="0" xfId="0"/>
    <xf numFmtId="166" fontId="0" fillId="4" borderId="1" pivotButton="0" quotePrefix="0" xfId="0"/>
    <xf numFmtId="164" fontId="0" fillId="5" borderId="1" applyAlignment="1" pivotButton="0" quotePrefix="0" xfId="0">
      <alignment horizontal="center" vertical="center" wrapText="1"/>
    </xf>
    <xf numFmtId="0" fontId="0" fillId="5" borderId="1" pivotButton="0" quotePrefix="0" xfId="0"/>
    <xf numFmtId="0" fontId="0" fillId="5" borderId="1" applyAlignment="1" pivotButton="0" quotePrefix="0" xfId="0">
      <alignment horizontal="center" vertical="center" wrapText="1"/>
    </xf>
    <xf numFmtId="165" fontId="0" fillId="5" borderId="1" pivotButton="0" quotePrefix="0" xfId="0"/>
    <xf numFmtId="166" fontId="0" fillId="5" borderId="1" pivotButton="0" quotePrefix="0" xfId="0"/>
    <xf numFmtId="0" fontId="3" fillId="6" borderId="1" pivotButton="0" quotePrefix="0" xfId="0"/>
    <xf numFmtId="0" fontId="4" fillId="6" borderId="1" pivotButton="0" quotePrefix="0" xfId="0"/>
    <xf numFmtId="167" fontId="4" fillId="6" borderId="1" pivotButton="0" quotePrefix="0" xfId="0"/>
    <xf numFmtId="165" fontId="4" fillId="6" borderId="1" pivotButton="0" quotePrefix="0" xfId="0"/>
    <xf numFmtId="166" fontId="4" fillId="6" borderId="1" pivotButton="0" quotePrefix="0" xfId="0"/>
    <xf numFmtId="0" fontId="3" fillId="0" borderId="0" pivotButton="0" quotePrefix="0" xfId="0"/>
    <xf numFmtId="0" fontId="1" fillId="0" borderId="0" pivotButton="0" quotePrefix="0" xfId="0"/>
    <xf numFmtId="0" fontId="5" fillId="0" borderId="0" pivotButton="0" quotePrefix="0" xfId="0"/>
    <xf numFmtId="0" fontId="2" fillId="6" borderId="1" applyAlignment="1" pivotButton="0" quotePrefix="0" xfId="0">
      <alignment horizontal="center" vertical="center" wrapText="1"/>
    </xf>
    <xf numFmtId="167" fontId="0" fillId="4" borderId="1" pivotButton="0" quotePrefix="0" xfId="0"/>
    <xf numFmtId="167" fontId="0" fillId="5" borderId="1" pivotButton="0" quotePrefix="0" xfId="0"/>
    <xf numFmtId="0" fontId="3" fillId="5" borderId="1" pivotButton="0" quotePrefix="0" xfId="0"/>
    <xf numFmtId="1" fontId="0" fillId="5" borderId="1" pivotButton="0" quotePrefix="0" xfId="0"/>
    <xf numFmtId="0" fontId="3" fillId="4" borderId="1" pivotButton="0" quotePrefix="0" xfId="0"/>
    <xf numFmtId="1" fontId="0" fillId="4" borderId="1" pivotButton="0" quotePrefix="0" xfId="0"/>
    <xf numFmtId="166" fontId="0" fillId="3" borderId="1" pivotButton="0" quotePrefix="0" xfId="0"/>
    <xf numFmtId="0" fontId="0" fillId="0" borderId="1" pivotButton="0" quotePrefix="0" xfId="0"/>
    <xf numFmtId="0" fontId="6" fillId="5" borderId="1" applyAlignment="1" pivotButton="0" quotePrefix="0" xfId="0">
      <alignment vertical="top" wrapText="1"/>
    </xf>
    <xf numFmtId="0" fontId="0" fillId="5" borderId="1" applyAlignment="1" pivotButton="0" quotePrefix="0" xfId="0">
      <alignment vertical="top" wrapText="1"/>
    </xf>
    <xf numFmtId="0" fontId="6" fillId="4" borderId="1" applyAlignment="1" pivotButton="0" quotePrefix="0" xfId="0">
      <alignment vertical="top" wrapText="1"/>
    </xf>
    <xf numFmtId="0" fontId="0" fillId="4" borderId="1" applyAlignment="1" pivotButton="0" quotePrefix="0" xfId="0">
      <alignment vertical="top" wrapText="1"/>
    </xf>
  </cellXfs>
  <cellStyles count="1">
    <cellStyle name="Normal" xfId="0" builtinId="0" hidden="0"/>
  </cellStyles>
  <dxfs count="2">
    <dxf>
      <font>
        <b val="1"/>
        <color rgb="00DC2626"/>
      </font>
    </dxf>
    <dxf>
      <font>
        <b val="1"/>
        <color rgb="0022C55E"/>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Head Count by Livestock Type</a:t>
            </a:r>
          </a:p>
        </rich>
      </tx>
    </title>
    <plotArea>
      <barChart>
        <barDir val="col"/>
        <grouping val="clustered"/>
        <ser>
          <idx val="0"/>
          <order val="0"/>
          <tx>
            <strRef>
              <f>'Summary Dashboard'!B4</f>
            </strRef>
          </tx>
          <spPr>
            <a:solidFill xmlns:a="http://schemas.openxmlformats.org/drawingml/2006/main">
              <a:srgbClr val="0F766E"/>
            </a:solidFill>
            <a:ln xmlns:a="http://schemas.openxmlformats.org/drawingml/2006/main">
              <a:prstDash val="solid"/>
            </a:ln>
          </spPr>
          <cat>
            <numRef>
              <f>'Summary Dashboard'!$A$5:$A$7</f>
            </numRef>
          </cat>
          <val>
            <numRef>
              <f>'Summary Dashboard'!$B$5:$B$7</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Livestock Type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Head Count</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Closing Head Trend by Date</a:t>
            </a:r>
          </a:p>
        </rich>
      </tx>
    </title>
    <plotArea>
      <lineChart>
        <grouping val="standard"/>
        <ser>
          <idx val="0"/>
          <order val="0"/>
          <tx>
            <strRef>
              <f>'Livestock Tally'!H2</f>
            </strRef>
          </tx>
          <spPr>
            <a:ln xmlns:a="http://schemas.openxmlformats.org/drawingml/2006/main" w="20000">
              <a:solidFill>
                <a:srgbClr val="14B8A6"/>
              </a:solidFill>
              <a:prstDash val="solid"/>
            </a:ln>
          </spPr>
          <marker>
            <symbol val="none"/>
            <spPr>
              <a:ln xmlns:a="http://schemas.openxmlformats.org/drawingml/2006/main">
                <a:prstDash val="solid"/>
              </a:ln>
            </spPr>
          </marker>
          <cat>
            <numRef>
              <f>'Livestock Tally'!$A$3:$A$11</f>
            </numRef>
          </cat>
          <val>
            <numRef>
              <f>'Livestock Tally'!$H$3:$H$11</f>
            </numRef>
          </val>
        </ser>
        <axId val="10"/>
        <axId val="100"/>
      </lineChart>
      <catAx>
        <axId val="10"/>
        <scaling>
          <orientation val="minMax"/>
        </scaling>
        <axPos val="l"/>
        <title>
          <tx>
            <rich>
              <a:bodyPr xmlns:a="http://schemas.openxmlformats.org/drawingml/2006/main"/>
              <a:p xmlns:a="http://schemas.openxmlformats.org/drawingml/2006/main">
                <a:pPr>
                  <a:defRPr/>
                </a:pPr>
                <a:r>
                  <a:t>Date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Closing Head</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Stock Value Distribution by Livestock Type</a:t>
            </a:r>
          </a:p>
        </rich>
      </tx>
    </title>
    <plotArea>
      <pieChart>
        <varyColors val="1"/>
        <ser>
          <idx val="0"/>
          <order val="0"/>
          <tx>
            <strRef>
              <f>'Summary Dashboard'!C4</f>
            </strRef>
          </tx>
          <spPr>
            <a:ln xmlns:a="http://schemas.openxmlformats.org/drawingml/2006/main">
              <a:prstDash val="solid"/>
            </a:ln>
          </spPr>
          <cat>
            <numRef>
              <f>'Summary Dashboard'!$A$5:$A$7</f>
            </numRef>
          </cat>
          <val>
            <numRef>
              <f>'Summary Dashboard'!$C$5:$C$7</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17</row>
      <rowOff>0</rowOff>
    </from>
    <ext cx="540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33</row>
      <rowOff>0</rowOff>
    </from>
    <ext cx="540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7</col>
      <colOff>0</colOff>
      <row>17</row>
      <rowOff>0</rowOff>
    </from>
    <ext cx="540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16"/>
  <sheetViews>
    <sheetView workbookViewId="0">
      <pane ySplit="2" topLeftCell="A3" activePane="bottomLeft" state="frozen"/>
      <selection pane="bottomLeft" activeCell="A1" sqref="A1"/>
    </sheetView>
  </sheetViews>
  <sheetFormatPr baseColWidth="8" defaultRowHeight="15"/>
  <cols>
    <col width="12" customWidth="1" min="1" max="1"/>
    <col width="20" customWidth="1" min="2" max="2"/>
    <col width="15" customWidth="1" min="3" max="3"/>
    <col width="14" customWidth="1" min="4" max="4"/>
    <col width="13" customWidth="1" min="5" max="5"/>
    <col width="16" customWidth="1" min="6" max="6"/>
    <col width="18" customWidth="1" min="7" max="7"/>
    <col width="13" customWidth="1" min="8" max="8"/>
    <col width="16" customWidth="1" min="9" max="9"/>
    <col width="16" customWidth="1" min="10" max="10"/>
    <col width="15" customWidth="1" min="11" max="11"/>
    <col width="22" customWidth="1" min="12" max="12"/>
    <col width="11" customWidth="1" min="13" max="13"/>
    <col width="15" customWidth="1" min="14" max="14"/>
    <col width="14" customWidth="1" min="15" max="15"/>
    <col width="13" customWidth="1" min="16" max="16"/>
  </cols>
  <sheetData>
    <row r="1" ht="24" customHeight="1">
      <c r="A1" s="1" t="inlineStr">
        <is>
          <t>Livestock Tally - Daily Herd/Flock Movement Register</t>
        </is>
      </c>
    </row>
    <row r="2">
      <c r="A2" s="2" t="inlineStr">
        <is>
          <t>Date</t>
        </is>
      </c>
      <c r="B2" s="2" t="inlineStr">
        <is>
          <t>Property / Paddock</t>
        </is>
      </c>
      <c r="C2" s="2" t="inlineStr">
        <is>
          <t>Livestock Type</t>
        </is>
      </c>
      <c r="D2" s="2" t="inlineStr">
        <is>
          <t>Breed / Class</t>
        </is>
      </c>
      <c r="E2" s="2" t="inlineStr">
        <is>
          <t>Opening Head</t>
        </is>
      </c>
      <c r="F2" s="2" t="inlineStr">
        <is>
          <t>Born / Purchased In</t>
        </is>
      </c>
      <c r="G2" s="2" t="inlineStr">
        <is>
          <t>Sold / Dead / Lost Out</t>
        </is>
      </c>
      <c r="H2" s="2" t="inlineStr">
        <is>
          <t>Closing Head</t>
        </is>
      </c>
      <c r="I2" s="2" t="inlineStr">
        <is>
          <t>Avg Live Weight (kg)</t>
        </is>
      </c>
      <c r="J2" s="2" t="inlineStr">
        <is>
          <t>Price per Head (AUD)</t>
        </is>
      </c>
      <c r="K2" s="2" t="inlineStr">
        <is>
          <t>Stock Value (AUD)</t>
        </is>
      </c>
      <c r="L2" s="2" t="inlineStr">
        <is>
          <t>Notes</t>
        </is>
      </c>
      <c r="M2" s="2" t="inlineStr">
        <is>
          <t>Issue Flag</t>
        </is>
      </c>
      <c r="N2" s="2" t="inlineStr">
        <is>
          <t>Target Weight (kg)</t>
        </is>
      </c>
      <c r="O2" s="2" t="inlineStr">
        <is>
          <t>Weight Status</t>
        </is>
      </c>
      <c r="P2" s="2" t="inlineStr">
        <is>
          <t>Mortality Rate %</t>
        </is>
      </c>
    </row>
    <row r="3">
      <c r="A3" s="3" t="inlineStr">
        <is>
          <t>2026-07-02</t>
        </is>
      </c>
      <c r="B3" s="4" t="inlineStr">
        <is>
          <t>Dubbo, NSW</t>
        </is>
      </c>
      <c r="C3" s="5" t="inlineStr">
        <is>
          <t>Cattle</t>
        </is>
      </c>
      <c r="D3" s="5" t="inlineStr">
        <is>
          <t>Angus</t>
        </is>
      </c>
      <c r="E3" s="6" t="n">
        <v>120</v>
      </c>
      <c r="F3" s="6" t="n">
        <v>8</v>
      </c>
      <c r="G3" s="6" t="n">
        <v>5</v>
      </c>
      <c r="H3" s="4">
        <f>E3+F3-G3</f>
        <v/>
      </c>
      <c r="I3" s="6" t="n">
        <v>482</v>
      </c>
      <c r="J3" s="7" t="n">
        <v>2150</v>
      </c>
      <c r="K3" s="8">
        <f>H3*J3</f>
        <v/>
      </c>
      <c r="L3" s="4" t="inlineStr">
        <is>
          <t>Routine muster</t>
        </is>
      </c>
      <c r="M3" s="5">
        <f>IF(H3&lt;0,"Check","OK")</f>
        <v/>
      </c>
      <c r="N3" s="4">
        <f>IFERROR(VLOOKUP(C3&amp;"|"&amp;D3,'Reference Data'!A:D,4,0),0)</f>
        <v/>
      </c>
      <c r="O3" s="5">
        <f>IF(N3=0,"",IF(I3&gt;=N3,"On Target","Underweight"))</f>
        <v/>
      </c>
      <c r="P3" s="9">
        <f>IFERROR(G3/(E3+F3),0)</f>
        <v/>
      </c>
    </row>
    <row r="4">
      <c r="A4" s="10" t="inlineStr">
        <is>
          <t>2026-07-05</t>
        </is>
      </c>
      <c r="B4" s="11" t="inlineStr">
        <is>
          <t>Wagga Wagga, NSW</t>
        </is>
      </c>
      <c r="C4" s="12" t="inlineStr">
        <is>
          <t>Sheep</t>
        </is>
      </c>
      <c r="D4" s="12" t="inlineStr">
        <is>
          <t>Merino</t>
        </is>
      </c>
      <c r="E4" s="6" t="n">
        <v>340</v>
      </c>
      <c r="F4" s="6" t="n">
        <v>20</v>
      </c>
      <c r="G4" s="6" t="n">
        <v>12</v>
      </c>
      <c r="H4" s="11">
        <f>E4+F4-G4</f>
        <v/>
      </c>
      <c r="I4" s="6" t="n">
        <v>52</v>
      </c>
      <c r="J4" s="7" t="n">
        <v>190</v>
      </c>
      <c r="K4" s="13">
        <f>H4*J4</f>
        <v/>
      </c>
      <c r="L4" s="11" t="inlineStr">
        <is>
          <t>Shearing prep</t>
        </is>
      </c>
      <c r="M4" s="12">
        <f>IF(H4&lt;0,"Check","OK")</f>
        <v/>
      </c>
      <c r="N4" s="11">
        <f>IFERROR(VLOOKUP(C4&amp;"|"&amp;D4,'Reference Data'!A:D,4,0),0)</f>
        <v/>
      </c>
      <c r="O4" s="12">
        <f>IF(N4=0,"",IF(I4&gt;=N4,"On Target","Underweight"))</f>
        <v/>
      </c>
      <c r="P4" s="14">
        <f>IFERROR(G4/(E4+F4),0)</f>
        <v/>
      </c>
    </row>
    <row r="5">
      <c r="A5" s="3" t="inlineStr">
        <is>
          <t>2026-07-08</t>
        </is>
      </c>
      <c r="B5" s="4" t="inlineStr">
        <is>
          <t>Roma, QLD</t>
        </is>
      </c>
      <c r="C5" s="5" t="inlineStr">
        <is>
          <t>Cattle</t>
        </is>
      </c>
      <c r="D5" s="5" t="inlineStr">
        <is>
          <t>Angus</t>
        </is>
      </c>
      <c r="E5" s="6" t="n">
        <v>86</v>
      </c>
      <c r="F5" s="6" t="n">
        <v>0</v>
      </c>
      <c r="G5" s="6" t="n">
        <v>4</v>
      </c>
      <c r="H5" s="4">
        <f>E5+F5-G5</f>
        <v/>
      </c>
      <c r="I5" s="6" t="n">
        <v>501</v>
      </c>
      <c r="J5" s="7" t="n">
        <v>2280</v>
      </c>
      <c r="K5" s="8">
        <f>H5*J5</f>
        <v/>
      </c>
      <c r="L5" s="4" t="inlineStr">
        <is>
          <t>Sale yard consignment</t>
        </is>
      </c>
      <c r="M5" s="5">
        <f>IF(H5&lt;0,"Check","OK")</f>
        <v/>
      </c>
      <c r="N5" s="4">
        <f>IFERROR(VLOOKUP(C5&amp;"|"&amp;D5,'Reference Data'!A:D,4,0),0)</f>
        <v/>
      </c>
      <c r="O5" s="5">
        <f>IF(N5=0,"",IF(I5&gt;=N5,"On Target","Underweight"))</f>
        <v/>
      </c>
      <c r="P5" s="9">
        <f>IFERROR(G5/(E5+F5),0)</f>
        <v/>
      </c>
    </row>
    <row r="6">
      <c r="A6" s="10" t="inlineStr">
        <is>
          <t>2026-07-11</t>
        </is>
      </c>
      <c r="B6" s="11" t="inlineStr">
        <is>
          <t>Geraldton, WA</t>
        </is>
      </c>
      <c r="C6" s="12" t="inlineStr">
        <is>
          <t>Sheep</t>
        </is>
      </c>
      <c r="D6" s="12" t="inlineStr">
        <is>
          <t>Crossbred</t>
        </is>
      </c>
      <c r="E6" s="6" t="n">
        <v>510</v>
      </c>
      <c r="F6" s="6" t="n">
        <v>0</v>
      </c>
      <c r="G6" s="6" t="n">
        <v>18</v>
      </c>
      <c r="H6" s="11">
        <f>E6+F6-G6</f>
        <v/>
      </c>
      <c r="I6" s="6" t="n">
        <v>49</v>
      </c>
      <c r="J6" s="7" t="n">
        <v>175</v>
      </c>
      <c r="K6" s="13">
        <f>H6*J6</f>
        <v/>
      </c>
      <c r="L6" s="11" t="inlineStr">
        <is>
          <t>Drought culling</t>
        </is>
      </c>
      <c r="M6" s="12">
        <f>IF(H6&lt;0,"Check","OK")</f>
        <v/>
      </c>
      <c r="N6" s="11">
        <f>IFERROR(VLOOKUP(C6&amp;"|"&amp;D6,'Reference Data'!A:D,4,0),0)</f>
        <v/>
      </c>
      <c r="O6" s="12">
        <f>IF(N6=0,"",IF(I6&gt;=N6,"On Target","Underweight"))</f>
        <v/>
      </c>
      <c r="P6" s="14">
        <f>IFERROR(G6/(E6+F6),0)</f>
        <v/>
      </c>
    </row>
    <row r="7">
      <c r="A7" s="3" t="inlineStr">
        <is>
          <t>2026-07-14</t>
        </is>
      </c>
      <c r="B7" s="4" t="inlineStr">
        <is>
          <t>Rockhampton, QLD</t>
        </is>
      </c>
      <c r="C7" s="5" t="inlineStr">
        <is>
          <t>Cattle</t>
        </is>
      </c>
      <c r="D7" s="5" t="inlineStr">
        <is>
          <t>Hereford</t>
        </is>
      </c>
      <c r="E7" s="6" t="n">
        <v>74</v>
      </c>
      <c r="F7" s="6" t="n">
        <v>6</v>
      </c>
      <c r="G7" s="6" t="n">
        <v>3</v>
      </c>
      <c r="H7" s="4">
        <f>E7+F7-G7</f>
        <v/>
      </c>
      <c r="I7" s="6" t="n">
        <v>468</v>
      </c>
      <c r="J7" s="7" t="n">
        <v>2120</v>
      </c>
      <c r="K7" s="8">
        <f>H7*J7</f>
        <v/>
      </c>
      <c r="L7" s="4" t="inlineStr">
        <is>
          <t>New calves tagged</t>
        </is>
      </c>
      <c r="M7" s="5">
        <f>IF(H7&lt;0,"Check","OK")</f>
        <v/>
      </c>
      <c r="N7" s="4">
        <f>IFERROR(VLOOKUP(C7&amp;"|"&amp;D7,'Reference Data'!A:D,4,0),0)</f>
        <v/>
      </c>
      <c r="O7" s="5">
        <f>IF(N7=0,"",IF(I7&gt;=N7,"On Target","Underweight"))</f>
        <v/>
      </c>
      <c r="P7" s="9">
        <f>IFERROR(G7/(E7+F7),0)</f>
        <v/>
      </c>
    </row>
    <row r="8">
      <c r="A8" s="10" t="inlineStr">
        <is>
          <t>2026-07-18</t>
        </is>
      </c>
      <c r="B8" s="11" t="inlineStr">
        <is>
          <t>Bendigo, VIC</t>
        </is>
      </c>
      <c r="C8" s="12" t="inlineStr">
        <is>
          <t>Sheep</t>
        </is>
      </c>
      <c r="D8" s="12" t="inlineStr">
        <is>
          <t>Merino</t>
        </is>
      </c>
      <c r="E8" s="6" t="n">
        <v>280</v>
      </c>
      <c r="F8" s="6" t="n">
        <v>15</v>
      </c>
      <c r="G8" s="6" t="n">
        <v>10</v>
      </c>
      <c r="H8" s="11">
        <f>E8+F8-G8</f>
        <v/>
      </c>
      <c r="I8" s="6" t="n">
        <v>54</v>
      </c>
      <c r="J8" s="7" t="n">
        <v>195</v>
      </c>
      <c r="K8" s="13">
        <f>H8*J8</f>
        <v/>
      </c>
      <c r="L8" s="11" t="inlineStr">
        <is>
          <t>Store lambs sold</t>
        </is>
      </c>
      <c r="M8" s="12">
        <f>IF(H8&lt;0,"Check","OK")</f>
        <v/>
      </c>
      <c r="N8" s="11">
        <f>IFERROR(VLOOKUP(C8&amp;"|"&amp;D8,'Reference Data'!A:D,4,0),0)</f>
        <v/>
      </c>
      <c r="O8" s="12">
        <f>IF(N8=0,"",IF(I8&gt;=N8,"On Target","Underweight"))</f>
        <v/>
      </c>
      <c r="P8" s="14">
        <f>IFERROR(G8/(E8+F8),0)</f>
        <v/>
      </c>
    </row>
    <row r="9">
      <c r="A9" s="3" t="inlineStr">
        <is>
          <t>2026-07-22</t>
        </is>
      </c>
      <c r="B9" s="4" t="inlineStr">
        <is>
          <t>Armidale, NSW</t>
        </is>
      </c>
      <c r="C9" s="5" t="inlineStr">
        <is>
          <t>Goats</t>
        </is>
      </c>
      <c r="D9" s="5" t="inlineStr">
        <is>
          <t>Boer</t>
        </is>
      </c>
      <c r="E9" s="6" t="n">
        <v>45</v>
      </c>
      <c r="F9" s="6" t="n">
        <v>12</v>
      </c>
      <c r="G9" s="6" t="n">
        <v>2</v>
      </c>
      <c r="H9" s="4">
        <f>E9+F9-G9</f>
        <v/>
      </c>
      <c r="I9" s="6" t="n">
        <v>38</v>
      </c>
      <c r="J9" s="7" t="n">
        <v>220</v>
      </c>
      <c r="K9" s="8">
        <f>H9*J9</f>
        <v/>
      </c>
      <c r="L9" s="4" t="inlineStr">
        <is>
          <t>Herd expansion</t>
        </is>
      </c>
      <c r="M9" s="5">
        <f>IF(H9&lt;0,"Check","OK")</f>
        <v/>
      </c>
      <c r="N9" s="4">
        <f>IFERROR(VLOOKUP(C9&amp;"|"&amp;D9,'Reference Data'!A:D,4,0),0)</f>
        <v/>
      </c>
      <c r="O9" s="5">
        <f>IF(N9=0,"",IF(I9&gt;=N9,"On Target","Underweight"))</f>
        <v/>
      </c>
      <c r="P9" s="9">
        <f>IFERROR(G9/(E9+F9),0)</f>
        <v/>
      </c>
    </row>
    <row r="10">
      <c r="A10" s="10" t="inlineStr">
        <is>
          <t>2026-07-26</t>
        </is>
      </c>
      <c r="B10" s="11" t="inlineStr">
        <is>
          <t>Toowoomba, QLD</t>
        </is>
      </c>
      <c r="C10" s="12" t="inlineStr">
        <is>
          <t>Cattle</t>
        </is>
      </c>
      <c r="D10" s="12" t="inlineStr">
        <is>
          <t>Angus</t>
        </is>
      </c>
      <c r="E10" s="6" t="n">
        <v>98</v>
      </c>
      <c r="F10" s="6" t="n">
        <v>4</v>
      </c>
      <c r="G10" s="6" t="n">
        <v>7</v>
      </c>
      <c r="H10" s="11">
        <f>E10+F10-G10</f>
        <v/>
      </c>
      <c r="I10" s="6" t="n">
        <v>490</v>
      </c>
      <c r="J10" s="7" t="n">
        <v>2240</v>
      </c>
      <c r="K10" s="13">
        <f>H10*J10</f>
        <v/>
      </c>
      <c r="L10" s="11" t="inlineStr">
        <is>
          <t>Feedlot transfer</t>
        </is>
      </c>
      <c r="M10" s="12">
        <f>IF(H10&lt;0,"Check","OK")</f>
        <v/>
      </c>
      <c r="N10" s="11">
        <f>IFERROR(VLOOKUP(C10&amp;"|"&amp;D10,'Reference Data'!A:D,4,0),0)</f>
        <v/>
      </c>
      <c r="O10" s="12">
        <f>IF(N10=0,"",IF(I10&gt;=N10,"On Target","Underweight"))</f>
        <v/>
      </c>
      <c r="P10" s="14">
        <f>IFERROR(G10/(E10+F10),0)</f>
        <v/>
      </c>
    </row>
    <row r="11">
      <c r="A11" s="3" t="inlineStr">
        <is>
          <t>2026-07-30</t>
        </is>
      </c>
      <c r="B11" s="4" t="inlineStr">
        <is>
          <t>Tamworth, NSW</t>
        </is>
      </c>
      <c r="C11" s="5" t="inlineStr">
        <is>
          <t>Sheep</t>
        </is>
      </c>
      <c r="D11" s="5" t="inlineStr">
        <is>
          <t>Lambs</t>
        </is>
      </c>
      <c r="E11" s="6" t="n">
        <v>620</v>
      </c>
      <c r="F11" s="6" t="n">
        <v>30</v>
      </c>
      <c r="G11" s="6" t="n">
        <v>25</v>
      </c>
      <c r="H11" s="4">
        <f>E11+F11-G11</f>
        <v/>
      </c>
      <c r="I11" s="6" t="n">
        <v>34</v>
      </c>
      <c r="J11" s="7" t="n">
        <v>165</v>
      </c>
      <c r="K11" s="8">
        <f>H11*J11</f>
        <v/>
      </c>
      <c r="L11" s="4" t="inlineStr">
        <is>
          <t>Weaning muster</t>
        </is>
      </c>
      <c r="M11" s="5">
        <f>IF(H11&lt;0,"Check","OK")</f>
        <v/>
      </c>
      <c r="N11" s="4">
        <f>IFERROR(VLOOKUP(C11&amp;"|"&amp;D11,'Reference Data'!A:D,4,0),0)</f>
        <v/>
      </c>
      <c r="O11" s="5">
        <f>IF(N11=0,"",IF(I11&gt;=N11,"On Target","Underweight"))</f>
        <v/>
      </c>
      <c r="P11" s="9">
        <f>IFERROR(G11/(E11+F11),0)</f>
        <v/>
      </c>
    </row>
    <row r="12">
      <c r="A12" s="15" t="n"/>
      <c r="B12" s="15" t="inlineStr">
        <is>
          <t>TOTALS</t>
        </is>
      </c>
      <c r="C12" s="15" t="n"/>
      <c r="D12" s="15" t="n"/>
      <c r="E12" s="16">
        <f>SUM(E3:E11)</f>
        <v/>
      </c>
      <c r="F12" s="16">
        <f>SUM(F3:F11)</f>
        <v/>
      </c>
      <c r="G12" s="16">
        <f>SUM(G3:G11)</f>
        <v/>
      </c>
      <c r="H12" s="16">
        <f>SUM(H3:H11)</f>
        <v/>
      </c>
      <c r="I12" s="17">
        <f>AVERAGE(I3:I11)</f>
        <v/>
      </c>
      <c r="J12" s="15" t="n"/>
      <c r="K12" s="18">
        <f>SUM(K3:K11)</f>
        <v/>
      </c>
      <c r="L12" s="15" t="n"/>
      <c r="M12" s="15" t="n"/>
      <c r="N12" s="15" t="n"/>
      <c r="O12" s="15" t="n"/>
      <c r="P12" s="19">
        <f>IFERROR(G12/(E12+F12),0)</f>
        <v/>
      </c>
    </row>
    <row r="13"/>
    <row r="14">
      <c r="B14" s="20" t="inlineStr">
        <is>
          <t>Record Count by Type</t>
        </is>
      </c>
      <c r="C14" t="inlineStr">
        <is>
          <t>Cattle</t>
        </is>
      </c>
      <c r="D14">
        <f>COUNTIF(C3:C11,"Cattle")</f>
        <v/>
      </c>
    </row>
    <row r="15">
      <c r="C15" t="inlineStr">
        <is>
          <t>Sheep</t>
        </is>
      </c>
      <c r="D15">
        <f>COUNTIF(C3:C11,"Sheep")</f>
        <v/>
      </c>
    </row>
    <row r="16">
      <c r="C16" t="inlineStr">
        <is>
          <t>Goats</t>
        </is>
      </c>
      <c r="D16">
        <f>COUNTIF(C3:C11,"Goats")</f>
        <v/>
      </c>
    </row>
  </sheetData>
  <mergeCells count="1">
    <mergeCell ref="A1:P1"/>
  </mergeCells>
  <conditionalFormatting sqref="H3:H11">
    <cfRule type="expression" priority="1" dxfId="0" stopIfTrue="1">
      <formula>H3&lt;0</formula>
    </cfRule>
  </conditionalFormatting>
  <conditionalFormatting sqref="O3:O11">
    <cfRule type="expression" priority="2" dxfId="0" stopIfTrue="1">
      <formula>O3="Underweight"</formula>
    </cfRule>
  </conditionalFormatting>
  <conditionalFormatting sqref="M3:M11">
    <cfRule type="expression" priority="3" dxfId="0" stopIfTrue="1">
      <formula>M3="Check"</formula>
    </cfRule>
  </conditionalFormatting>
  <dataValidations count="1">
    <dataValidation sqref="C3:C31" showErrorMessage="1" showInputMessage="1" allowBlank="1" type="list">
      <formula1>"Cattle,Sheep,Goats,Lambs"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8"/>
  <sheetViews>
    <sheetView workbookViewId="0">
      <pane ySplit="2" topLeftCell="A3" activePane="bottomLeft" state="frozen"/>
      <selection pane="bottomLeft" activeCell="A1" sqref="A1"/>
    </sheetView>
  </sheetViews>
  <sheetFormatPr baseColWidth="8" defaultRowHeight="15"/>
  <cols>
    <col width="18" customWidth="1" min="1" max="1"/>
    <col width="16" customWidth="1" min="2" max="2"/>
    <col width="15" customWidth="1" min="3" max="3"/>
    <col width="20" customWidth="1" min="4" max="4"/>
    <col width="24" customWidth="1" min="5" max="5"/>
    <col width="34" customWidth="1" min="6" max="6"/>
  </cols>
  <sheetData>
    <row r="1" ht="24" customHeight="1">
      <c r="A1" s="21" t="inlineStr">
        <is>
          <t>Reference Data - Livestock Benchmarks</t>
        </is>
      </c>
    </row>
    <row r="2">
      <c r="A2" s="2" t="inlineStr">
        <is>
          <t>Key</t>
        </is>
      </c>
      <c r="B2" s="2" t="inlineStr">
        <is>
          <t>Livestock Type</t>
        </is>
      </c>
      <c r="C2" s="2" t="inlineStr">
        <is>
          <t>Breed / Class</t>
        </is>
      </c>
      <c r="D2" s="2" t="inlineStr">
        <is>
          <t>Target Live Weight (kg)</t>
        </is>
      </c>
      <c r="E2" s="2" t="inlineStr">
        <is>
          <t>Standard Price per Head (AUD)</t>
        </is>
      </c>
      <c r="F2" s="2" t="inlineStr">
        <is>
          <t>Notes</t>
        </is>
      </c>
    </row>
    <row r="3">
      <c r="A3" s="4">
        <f>B3&amp;"|"&amp;C3</f>
        <v/>
      </c>
      <c r="B3" s="4" t="inlineStr">
        <is>
          <t>Cattle</t>
        </is>
      </c>
      <c r="C3" s="4" t="inlineStr">
        <is>
          <t>Angus</t>
        </is>
      </c>
      <c r="D3" s="4" t="n">
        <v>500</v>
      </c>
      <c r="E3" s="8" t="n">
        <v>2200</v>
      </c>
      <c r="F3" s="4" t="inlineStr">
        <is>
          <t>Prime condition target, EU accredited</t>
        </is>
      </c>
    </row>
    <row r="4">
      <c r="A4" s="11">
        <f>B4&amp;"|"&amp;C4</f>
        <v/>
      </c>
      <c r="B4" s="11" t="inlineStr">
        <is>
          <t>Cattle</t>
        </is>
      </c>
      <c r="C4" s="11" t="inlineStr">
        <is>
          <t>Hereford</t>
        </is>
      </c>
      <c r="D4" s="11" t="n">
        <v>480</v>
      </c>
      <c r="E4" s="13" t="n">
        <v>2100</v>
      </c>
      <c r="F4" s="11" t="inlineStr">
        <is>
          <t>Well suited to southern pastures</t>
        </is>
      </c>
    </row>
    <row r="5">
      <c r="A5" s="4">
        <f>B5&amp;"|"&amp;C5</f>
        <v/>
      </c>
      <c r="B5" s="4" t="inlineStr">
        <is>
          <t>Sheep</t>
        </is>
      </c>
      <c r="C5" s="4" t="inlineStr">
        <is>
          <t>Merino</t>
        </is>
      </c>
      <c r="D5" s="4" t="n">
        <v>55</v>
      </c>
      <c r="E5" s="8" t="n">
        <v>190</v>
      </c>
      <c r="F5" s="4" t="inlineStr">
        <is>
          <t>Wool and meat dual purpose</t>
        </is>
      </c>
    </row>
    <row r="6">
      <c r="A6" s="11">
        <f>B6&amp;"|"&amp;C6</f>
        <v/>
      </c>
      <c r="B6" s="11" t="inlineStr">
        <is>
          <t>Sheep</t>
        </is>
      </c>
      <c r="C6" s="11" t="inlineStr">
        <is>
          <t>Crossbred</t>
        </is>
      </c>
      <c r="D6" s="11" t="n">
        <v>50</v>
      </c>
      <c r="E6" s="13" t="n">
        <v>175</v>
      </c>
      <c r="F6" s="11" t="inlineStr">
        <is>
          <t>Fast growing terminal cross</t>
        </is>
      </c>
    </row>
    <row r="7">
      <c r="A7" s="4">
        <f>B7&amp;"|"&amp;C7</f>
        <v/>
      </c>
      <c r="B7" s="4" t="inlineStr">
        <is>
          <t>Sheep</t>
        </is>
      </c>
      <c r="C7" s="4" t="inlineStr">
        <is>
          <t>Lambs</t>
        </is>
      </c>
      <c r="D7" s="4" t="n">
        <v>40</v>
      </c>
      <c r="E7" s="8" t="n">
        <v>160</v>
      </c>
      <c r="F7" s="4" t="inlineStr">
        <is>
          <t>Weaner lambs, target sale weight</t>
        </is>
      </c>
    </row>
    <row r="8">
      <c r="A8" s="11">
        <f>B8&amp;"|"&amp;C8</f>
        <v/>
      </c>
      <c r="B8" s="11" t="inlineStr">
        <is>
          <t>Goats</t>
        </is>
      </c>
      <c r="C8" s="11" t="inlineStr">
        <is>
          <t>Boer</t>
        </is>
      </c>
      <c r="D8" s="11" t="n">
        <v>45</v>
      </c>
      <c r="E8" s="13" t="n">
        <v>210</v>
      </c>
      <c r="F8" s="11" t="inlineStr">
        <is>
          <t>Meat breed, strong market demand</t>
        </is>
      </c>
    </row>
  </sheetData>
  <mergeCells count="1">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32" customWidth="1" min="1" max="1"/>
    <col width="20" customWidth="1" min="2" max="2"/>
    <col width="22" customWidth="1" min="3" max="3"/>
    <col width="18" customWidth="1" min="4" max="4"/>
    <col width="14" customWidth="1" min="5" max="5"/>
  </cols>
  <sheetData>
    <row r="1" ht="24" customHeight="1">
      <c r="A1" s="21" t="inlineStr">
        <is>
          <t>Summary Dashboard - Livestock Overview</t>
        </is>
      </c>
    </row>
    <row r="2"/>
    <row r="3">
      <c r="A3" s="22" t="inlineStr">
        <is>
          <t>Head Count and Value by Livestock Type</t>
        </is>
      </c>
    </row>
    <row r="4">
      <c r="A4" s="23" t="inlineStr">
        <is>
          <t>Livestock Type</t>
        </is>
      </c>
      <c r="B4" s="23" t="inlineStr">
        <is>
          <t>Total Closing Head</t>
        </is>
      </c>
      <c r="C4" s="23" t="inlineStr">
        <is>
          <t>Total Stock Value (AUD)</t>
        </is>
      </c>
      <c r="D4" s="23" t="inlineStr">
        <is>
          <t>Avg Live Weight (kg)</t>
        </is>
      </c>
      <c r="E4" s="23" t="inlineStr">
        <is>
          <t>Record Count</t>
        </is>
      </c>
    </row>
    <row r="5">
      <c r="A5" s="4" t="inlineStr">
        <is>
          <t>Cattle</t>
        </is>
      </c>
      <c r="B5" s="4">
        <f>SUMIF('Livestock Tally'!C:C,A5,'Livestock Tally'!H:H)</f>
        <v/>
      </c>
      <c r="C5" s="8">
        <f>SUMIF('Livestock Tally'!C:C,A5,'Livestock Tally'!K:K)</f>
        <v/>
      </c>
      <c r="D5" s="24">
        <f>IFERROR(AVERAGEIF('Livestock Tally'!C:C,A5,'Livestock Tally'!I:I),0)</f>
        <v/>
      </c>
      <c r="E5" s="4">
        <f>COUNTIF('Livestock Tally'!C:C,A5)</f>
        <v/>
      </c>
    </row>
    <row r="6">
      <c r="A6" s="11" t="inlineStr">
        <is>
          <t>Sheep</t>
        </is>
      </c>
      <c r="B6" s="11">
        <f>SUMIF('Livestock Tally'!C:C,A6,'Livestock Tally'!H:H)</f>
        <v/>
      </c>
      <c r="C6" s="13">
        <f>SUMIF('Livestock Tally'!C:C,A6,'Livestock Tally'!K:K)</f>
        <v/>
      </c>
      <c r="D6" s="25">
        <f>IFERROR(AVERAGEIF('Livestock Tally'!C:C,A6,'Livestock Tally'!I:I),0)</f>
        <v/>
      </c>
      <c r="E6" s="11">
        <f>COUNTIF('Livestock Tally'!C:C,A6)</f>
        <v/>
      </c>
    </row>
    <row r="7">
      <c r="A7" s="4" t="inlineStr">
        <is>
          <t>Goats</t>
        </is>
      </c>
      <c r="B7" s="4">
        <f>SUMIF('Livestock Tally'!C:C,A7,'Livestock Tally'!H:H)</f>
        <v/>
      </c>
      <c r="C7" s="8">
        <f>SUMIF('Livestock Tally'!C:C,A7,'Livestock Tally'!K:K)</f>
        <v/>
      </c>
      <c r="D7" s="24">
        <f>IFERROR(AVERAGEIF('Livestock Tally'!C:C,A7,'Livestock Tally'!I:I),0)</f>
        <v/>
      </c>
      <c r="E7" s="4">
        <f>COUNTIF('Livestock Tally'!C:C,A7)</f>
        <v/>
      </c>
    </row>
    <row r="8">
      <c r="A8" s="16" t="inlineStr">
        <is>
          <t>TOTAL</t>
        </is>
      </c>
      <c r="B8" s="16">
        <f>SUM(B5:B7)</f>
        <v/>
      </c>
      <c r="C8" s="18">
        <f>SUM(C5:C7)</f>
        <v/>
      </c>
      <c r="D8" s="16" t="n"/>
      <c r="E8" s="16">
        <f>SUM(E5:E7)</f>
        <v/>
      </c>
    </row>
    <row r="9"/>
    <row r="10">
      <c r="A10" s="22" t="inlineStr">
        <is>
          <t>Key Metrics</t>
        </is>
      </c>
    </row>
    <row r="11">
      <c r="A11" s="26" t="inlineStr">
        <is>
          <t>Total Bought / Born In (Head)</t>
        </is>
      </c>
      <c r="B11" s="27">
        <f>SUM('Livestock Tally'!F3:F11)</f>
        <v/>
      </c>
    </row>
    <row r="12">
      <c r="A12" s="28" t="inlineStr">
        <is>
          <t>Total Sold / Dead / Lost Out (Head)</t>
        </is>
      </c>
      <c r="B12" s="29">
        <f>SUM('Livestock Tally'!G3:G11)</f>
        <v/>
      </c>
    </row>
    <row r="13">
      <c r="A13" s="26" t="inlineStr">
        <is>
          <t>Net Head Movement</t>
        </is>
      </c>
      <c r="B13" s="27">
        <f>SUM('Livestock Tally'!F3:F11)-SUM('Livestock Tally'!G3:G11)</f>
        <v/>
      </c>
    </row>
    <row r="14">
      <c r="A14" s="28" t="inlineStr">
        <is>
          <t>Total Stock Value (AUD)</t>
        </is>
      </c>
      <c r="B14" s="8">
        <f>SUM('Livestock Tally'!K3:K11)</f>
        <v/>
      </c>
    </row>
    <row r="15">
      <c r="A15" s="26" t="inlineStr">
        <is>
          <t>Overall Average Live Weight (kg)</t>
        </is>
      </c>
      <c r="B15" s="25">
        <f>AVERAGE('Livestock Tally'!I3:I11)</f>
        <v/>
      </c>
    </row>
    <row r="16">
      <c r="A16" s="28" t="inlineStr">
        <is>
          <t>Overall Mortality Rate %</t>
        </is>
      </c>
      <c r="B16" s="9">
        <f>IFERROR(SUM('Livestock Tally'!G3:G11)/(SUM('Livestock Tally'!E3:E11)+SUM('Livestock Tally'!F3:F11)),0)</f>
        <v/>
      </c>
    </row>
    <row r="17"/>
    <row r="18">
      <c r="A18" s="20" t="inlineStr">
        <is>
          <t>Mortality Target Threshold (%)</t>
        </is>
      </c>
      <c r="B18" s="30" t="n">
        <v>0.05</v>
      </c>
    </row>
    <row r="19">
      <c r="A19" s="20" t="inlineStr">
        <is>
          <t>Mortality Status</t>
        </is>
      </c>
      <c r="B19" s="31">
        <f>IF(B16&gt;B18,"Above Target","Below Target")</f>
        <v/>
      </c>
    </row>
    <row r="20">
      <c r="A20" s="20" t="inlineStr">
        <is>
          <t>Average Weight vs Cattle Benchmark</t>
        </is>
      </c>
      <c r="B20" s="31">
        <f>IF(B5&gt;=IFERROR(VLOOKUP("Cattle|Angus",'Reference Data'!A:D,4,0),0),"Above Target","Below Target")</f>
        <v/>
      </c>
    </row>
  </sheetData>
  <mergeCells count="1">
    <mergeCell ref="A1:F1"/>
  </mergeCells>
  <conditionalFormatting sqref="B19">
    <cfRule type="expression" priority="1" dxfId="0">
      <formula>B19="Above Target"</formula>
    </cfRule>
    <cfRule type="expression" priority="2" dxfId="1">
      <formula>B19="Below Target"</formula>
    </cfRule>
  </conditionalFormatting>
  <conditionalFormatting sqref="B20">
    <cfRule type="expression" priority="3" dxfId="0">
      <formula>B20="Above Target"</formula>
    </cfRule>
    <cfRule type="expression" priority="4" dxfId="1">
      <formula>B20="Below Target"</formula>
    </cfRule>
  </conditionalFormatting>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34" customWidth="1" min="1" max="1"/>
    <col width="95" customWidth="1" min="2" max="2"/>
  </cols>
  <sheetData>
    <row r="1" ht="24" customHeight="1">
      <c r="A1" s="21" t="inlineStr">
        <is>
          <t>Instructions - Livestock Tally Workbook</t>
        </is>
      </c>
    </row>
    <row r="2"/>
    <row r="3" ht="45" customHeight="1">
      <c r="A3" s="32" t="inlineStr">
        <is>
          <t>Purpose</t>
        </is>
      </c>
      <c r="B3" s="33" t="inlineStr">
        <is>
          <t>This workbook is designed for Australian livestock producers to record daily herd and flock movements, track stock value, and monitor mortality and weight performance across properties.</t>
        </is>
      </c>
    </row>
    <row r="4" ht="45" customHeight="1">
      <c r="A4" s="34" t="inlineStr">
        <is>
          <t>Livestock Tally sheet</t>
        </is>
      </c>
      <c r="B4" s="35" t="inlineStr">
        <is>
          <t>Enter one row per property/paddock per day. Pale yellow cells are for manual entry (Opening Head, Born/Purchased In, Sold/Dead/Lost Out, Avg Live Weight, Price per Head). Closing Head, Stock Value, Issue Flag, Target Weight, Weight Status and Mortality Rate % are calculated automatically.</t>
        </is>
      </c>
    </row>
    <row r="5" ht="45" customHeight="1">
      <c r="A5" s="32" t="inlineStr">
        <is>
          <t>Column meanings</t>
        </is>
      </c>
      <c r="B5" s="33" t="inlineStr">
        <is>
          <t>Opening Head = head count at start of day. Born/Purchased In = additions to the mob. Sold/Dead/Lost Out = removals from the mob. Closing Head = Opening + In - Out. Stock Value = Closing Head x Price per Head. Issue Flag shows "Check" if Closing Head is negative. Weight Status compares Avg Live Weight against the Reference Data benchmark for that type/breed.</t>
        </is>
      </c>
    </row>
    <row r="6" ht="45" customHeight="1">
      <c r="A6" s="34" t="inlineStr">
        <is>
          <t>Reference Data sheet</t>
        </is>
      </c>
      <c r="B6" s="35" t="inlineStr">
        <is>
          <t>Contains standard target live weights and standard prices per head for common Australian livestock types and breeds. The Livestock Tally sheet uses VLOOKUP against this sheet to automatically flag underweight stock.</t>
        </is>
      </c>
    </row>
    <row r="7" ht="45" customHeight="1">
      <c r="A7" s="32" t="inlineStr">
        <is>
          <t>Summary Dashboard sheet</t>
        </is>
      </c>
      <c r="B7" s="33" t="inlineStr">
        <is>
          <t>Provides aggregated totals by livestock type, key farm metrics (bought in, sold, net movement, mortality rate, stock value), and three charts: head count by type, closing head trend over time, and stock value distribution.</t>
        </is>
      </c>
    </row>
    <row r="8" ht="45" customHeight="1">
      <c r="A8" s="34" t="inlineStr">
        <is>
          <t>Australian date format</t>
        </is>
      </c>
      <c r="B8" s="35" t="inlineStr">
        <is>
          <t>All dates use the Australian standard DD/MM/YYYY, e.g. 02/07/2026.</t>
        </is>
      </c>
    </row>
    <row r="9" ht="45" customHeight="1">
      <c r="A9" s="32" t="inlineStr">
        <is>
          <t>Currency</t>
        </is>
      </c>
      <c r="B9" s="33" t="inlineStr">
        <is>
          <t>All monetary values are in Australian Dollars (AUD) and formatted as $#,##0.00.</t>
        </is>
      </c>
    </row>
    <row r="10" ht="45" customHeight="1">
      <c r="A10" s="34" t="inlineStr">
        <is>
          <t>Financial year</t>
        </is>
      </c>
      <c r="B10" s="35" t="inlineStr">
        <is>
          <t>The Australian financial year runs from 1 July to 30 June. Data in this workbook reflects the July 2026 period at the start of the 2026-27 financial year.</t>
        </is>
      </c>
    </row>
    <row r="11" ht="45" customHeight="1">
      <c r="A11" s="32" t="inlineStr">
        <is>
          <t>GST reminder</t>
        </is>
      </c>
      <c r="B11" s="33" t="inlineStr">
        <is>
          <t>GST may apply to livestock sales depending on your registration status and the nature of the transaction. Check with your accountant or the ATO to confirm GST treatment for your BAS.</t>
        </is>
      </c>
    </row>
    <row r="12" ht="45" customHeight="1">
      <c r="A12" s="34" t="inlineStr">
        <is>
          <t>How metrics are calculated</t>
        </is>
      </c>
      <c r="B12" s="35" t="inlineStr">
        <is>
          <t>Example: Mortality Rate % = Sold/Dead/Lost Out divided by (Opening Head + Born/Purchased In). A mortality rate above the target threshold on the Dashboard is flagged "Above Target" in red; below threshold shows "Below Target" in green.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2026-07-13T05:00:10Z</dcterms:created>
  <dcterms:modified xmlns:dcterms="http://purl.org/dc/terms/" xmlns:xsi="http://www.w3.org/2001/XMLSchema-instance" xsi:type="dcterms:W3CDTF">2026-07-13T05:00:10Z</dcterms:modified>
</cp:coreProperties>
</file>