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ost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definedName name="_xlnm._FilterDatabase" localSheetId="0" hidden="1">'Roster'!$A$2:$Y$11</definedName>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8">
    <font>
      <name val="Calibri"/>
      <family val="2"/>
      <color theme="1"/>
      <sz val="11"/>
      <scheme val="minor"/>
    </font>
    <font>
      <name val="Calibri"/>
      <b val="1"/>
      <color rgb="00FFFFFF"/>
      <sz val="16"/>
    </font>
    <font>
      <name val="Calibri"/>
      <b val="1"/>
      <color rgb="00FFFFFF"/>
      <sz val="11"/>
    </font>
    <font>
      <b val="1"/>
    </font>
    <font>
      <name val="Calibri"/>
      <b val="1"/>
      <color rgb="00FFFFFF"/>
      <sz val="12"/>
    </font>
    <font>
      <b val="1"/>
      <color rgb="000F766E"/>
      <sz val="14"/>
    </font>
    <font>
      <b val="1"/>
      <color rgb="00FFFFFF"/>
    </font>
    <font>
      <b val="1"/>
      <color rgb="000F766E"/>
      <sz val="12"/>
    </font>
  </fonts>
  <fills count="9">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BEB"/>
        <bgColor rgb="00FFFBEB"/>
      </patternFill>
    </fill>
    <fill>
      <patternFill patternType="solid">
        <fgColor rgb="00FFFFFF"/>
        <bgColor rgb="00FFFFFF"/>
      </patternFill>
    </fill>
    <fill>
      <patternFill patternType="solid">
        <fgColor rgb="0014B8A6"/>
        <bgColor rgb="0014B8A6"/>
      </patternFill>
    </fill>
    <fill>
      <patternFill patternType="solid">
        <fgColor rgb="000B1F3A"/>
        <bgColor rgb="000B1F3A"/>
      </patternFill>
    </fill>
    <fill>
      <patternFill patternType="solid">
        <fgColor rgb="00006A4E"/>
        <bgColor rgb="00006A4E"/>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0" fillId="3" borderId="1" applyAlignment="1" pivotButton="0" quotePrefix="0" xfId="0">
      <alignment horizontal="center" vertical="center"/>
    </xf>
    <xf numFmtId="0" fontId="0" fillId="3" borderId="1" applyAlignment="1" pivotButton="0" quotePrefix="0" xfId="0">
      <alignment horizontal="left" vertical="center" wrapText="1"/>
    </xf>
    <xf numFmtId="164" fontId="0" fillId="3" borderId="1" applyAlignment="1" pivotButton="0" quotePrefix="0" xfId="0">
      <alignment horizontal="center" vertical="center"/>
    </xf>
    <xf numFmtId="0" fontId="0" fillId="4" borderId="1" applyAlignment="1" pivotButton="0" quotePrefix="0" xfId="0">
      <alignment horizontal="center" vertical="center"/>
    </xf>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0" fontId="0" fillId="5" borderId="1" applyAlignment="1" pivotButton="0" quotePrefix="0" xfId="0">
      <alignment horizontal="center" vertical="center"/>
    </xf>
    <xf numFmtId="0" fontId="0" fillId="5" borderId="1" applyAlignment="1" pivotButton="0" quotePrefix="0" xfId="0">
      <alignment horizontal="left" vertical="center" wrapText="1"/>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0" fontId="3" fillId="6" borderId="1" pivotButton="0" quotePrefix="0" xfId="0"/>
    <xf numFmtId="3" fontId="3" fillId="6" borderId="1" pivotButton="0" quotePrefix="0" xfId="0"/>
    <xf numFmtId="165" fontId="3" fillId="6" borderId="1" pivotButton="0" quotePrefix="0" xfId="0"/>
    <xf numFmtId="0" fontId="1" fillId="7" borderId="0" applyAlignment="1" pivotButton="0" quotePrefix="0" xfId="0">
      <alignment horizontal="center" vertical="center" wrapText="1"/>
    </xf>
    <xf numFmtId="0" fontId="4" fillId="8" borderId="1" applyAlignment="1" pivotButton="0" quotePrefix="0" xfId="0">
      <alignment horizontal="left" vertical="center" wrapText="1"/>
    </xf>
    <xf numFmtId="0" fontId="0" fillId="0" borderId="1" pivotButton="0" quotePrefix="0" xfId="0"/>
    <xf numFmtId="3" fontId="5" fillId="3" borderId="1" applyAlignment="1" pivotButton="0" quotePrefix="0" xfId="0">
      <alignment horizontal="center" vertical="center" wrapText="1"/>
    </xf>
    <xf numFmtId="165" fontId="5" fillId="3" borderId="1" applyAlignment="1" pivotButton="0" quotePrefix="0" xfId="0">
      <alignment horizontal="center" vertical="center" wrapText="1"/>
    </xf>
    <xf numFmtId="166" fontId="5" fillId="3" borderId="1" applyAlignment="1" pivotButton="0" quotePrefix="0" xfId="0">
      <alignment horizontal="center" vertical="center" wrapText="1"/>
    </xf>
    <xf numFmtId="0" fontId="6" fillId="6" borderId="0" pivotButton="0" quotePrefix="0" xfId="0"/>
    <xf numFmtId="0" fontId="0" fillId="3" borderId="1" pivotButton="0" quotePrefix="0" xfId="0"/>
    <xf numFmtId="165" fontId="0" fillId="3" borderId="1" pivotButton="0" quotePrefix="0" xfId="0"/>
    <xf numFmtId="0" fontId="0" fillId="5" borderId="1" pivotButton="0" quotePrefix="0" xfId="0"/>
    <xf numFmtId="165" fontId="0" fillId="5" borderId="1" pivotButton="0" quotePrefix="0" xfId="0"/>
    <xf numFmtId="0" fontId="7" fillId="0" borderId="0" pivotButton="0" quotePrefix="0" xfId="0"/>
    <xf numFmtId="0" fontId="3" fillId="3" borderId="1" applyAlignment="1" pivotButton="0" quotePrefix="0" xfId="0">
      <alignment vertical="top" wrapText="1"/>
    </xf>
    <xf numFmtId="0" fontId="0" fillId="0" borderId="1" applyAlignment="1" pivotButton="0" quotePrefix="0" xfId="0">
      <alignment vertical="top" wrapText="1"/>
    </xf>
    <xf numFmtId="0" fontId="0" fillId="0" borderId="4" pivotButton="0" quotePrefix="0" xfId="0"/>
  </cellXfs>
  <cellStyles count="1">
    <cellStyle name="Normal" xfId="0" builtinId="0" hidden="0"/>
  </cellStyles>
  <dxfs count="3">
    <dxf>
      <font>
        <b val="1"/>
        <color rgb="00DC2626"/>
      </font>
      <fill>
        <patternFill patternType="solid">
          <fgColor rgb="00FCA5A5"/>
          <bgColor rgb="00FCA5A5"/>
        </patternFill>
      </fill>
    </dxf>
    <dxf>
      <font>
        <b val="1"/>
        <color rgb="0022C55E"/>
      </font>
      <fill>
        <patternFill patternType="solid">
          <fgColor rgb="00BBF7D0"/>
          <bgColor rgb="00BBF7D0"/>
        </patternFill>
      </fill>
    </dxf>
    <dxf>
      <font>
        <b val="1"/>
        <color rgb="00DC2626"/>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Cost by Employee</a:t>
            </a:r>
          </a:p>
        </rich>
      </tx>
    </title>
    <plotArea>
      <barChart>
        <barDir val="col"/>
        <grouping val="clustered"/>
        <ser>
          <idx val="0"/>
          <order val="0"/>
          <tx>
            <strRef>
              <f>'Summary Dashboard'!E15</f>
            </strRef>
          </tx>
          <spPr>
            <a:solidFill xmlns:a="http://schemas.openxmlformats.org/drawingml/2006/main">
              <a:srgbClr val="0F766E"/>
            </a:solidFill>
            <a:ln xmlns:a="http://schemas.openxmlformats.org/drawingml/2006/main">
              <a:prstDash val="solid"/>
            </a:ln>
          </spPr>
          <cat>
            <numRef>
              <f>'Summary Dashboard'!$D$16:$D$24</f>
            </numRef>
          </cat>
          <val>
            <numRef>
              <f>'Summary Dashboard'!$E$16:$E$24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Cost (AUD)</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Cost Breakdown by Category</a:t>
            </a:r>
          </a:p>
        </rich>
      </tx>
    </title>
    <plotArea>
      <pieChart>
        <varyColors val="1"/>
        <ser>
          <idx val="0"/>
          <order val="0"/>
          <tx>
            <strRef>
              <f>'Summary Dashboard'!B15</f>
            </strRef>
          </tx>
          <spPr>
            <a:ln xmlns:a="http://schemas.openxmlformats.org/drawingml/2006/main">
              <a:prstDash val="solid"/>
            </a:ln>
          </spPr>
          <cat>
            <numRef>
              <f>'Summary Dashboard'!$A$16:$A$21</f>
            </numRef>
          </cat>
          <val>
            <numRef>
              <f>'Summary Dashboard'!$B$16:$B$21</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Swing End Date vs Total Hours (Workload Trend)</a:t>
            </a:r>
          </a:p>
        </rich>
      </tx>
    </title>
    <plotArea>
      <lineChart>
        <grouping val="standard"/>
        <ser>
          <idx val="0"/>
          <order val="0"/>
          <tx>
            <strRef>
              <f>'Roster'!L2</f>
            </strRef>
          </tx>
          <spPr>
            <a:ln xmlns:a="http://schemas.openxmlformats.org/drawingml/2006/main" w="25000">
              <a:prstDash val="solid"/>
            </a:ln>
          </spPr>
          <marker>
            <symbol val="none"/>
            <spPr>
              <a:ln xmlns:a="http://schemas.openxmlformats.org/drawingml/2006/main">
                <a:prstDash val="solid"/>
              </a:ln>
            </spPr>
          </marker>
          <cat>
            <numRef>
              <f>'Roster'!$H$3:$H$11</f>
            </numRef>
          </cat>
          <val>
            <numRef>
              <f>'Roster'!$L$3:$L$11</f>
            </numRef>
          </val>
        </ser>
        <axId val="10"/>
        <axId val="100"/>
      </lineChart>
      <catAx>
        <axId val="10"/>
        <scaling>
          <orientation val="minMax"/>
        </scaling>
        <axPos val="l"/>
        <title>
          <tx>
            <rich>
              <a:bodyPr xmlns:a="http://schemas.openxmlformats.org/drawingml/2006/main"/>
              <a:p xmlns:a="http://schemas.openxmlformats.org/drawingml/2006/main">
                <a:pPr>
                  <a:defRPr/>
                </a:pPr>
                <a:r>
                  <a:t>Swing End 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Hours</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0</col>
      <colOff>0</colOff>
      <row>23</row>
      <rowOff>0</rowOff>
    </from>
    <ext cx="576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23</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43</row>
      <rowOff>0</rowOff>
    </from>
    <ext cx="576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Y13"/>
  <sheetViews>
    <sheetView workbookViewId="0">
      <pane ySplit="2" topLeftCell="A3" activePane="bottomLeft" state="frozen"/>
      <selection pane="bottomLeft" activeCell="A1" sqref="A1"/>
    </sheetView>
  </sheetViews>
  <sheetFormatPr baseColWidth="8" defaultRowHeight="15"/>
  <cols>
    <col width="10" customWidth="1" min="1" max="1"/>
    <col width="16" customWidth="1" min="2" max="2"/>
    <col width="20" customWidth="1" min="3" max="3"/>
    <col width="13" customWidth="1" min="4" max="4"/>
    <col width="18" customWidth="1" min="5" max="5"/>
    <col width="12" customWidth="1" min="6" max="6"/>
    <col width="12" customWidth="1" min="7" max="7"/>
    <col width="12" customWidth="1" min="8" max="8"/>
    <col width="9" customWidth="1" min="9" max="9"/>
    <col width="10" customWidth="1" min="10" max="10"/>
    <col width="11" customWidth="1" min="11" max="11"/>
    <col width="10" customWidth="1" min="12" max="12"/>
    <col width="11" customWidth="1" min="13" max="13"/>
    <col width="13" customWidth="1" min="14" max="14"/>
    <col width="11" customWidth="1" min="15" max="15"/>
    <col width="15" customWidth="1" min="16" max="16"/>
    <col width="12" customWidth="1" min="17" max="17"/>
    <col width="11" customWidth="1" min="18" max="18"/>
    <col width="12" customWidth="1" min="19" max="19"/>
    <col width="8" customWidth="1" min="20" max="20"/>
    <col width="11" customWidth="1" min="21" max="21"/>
    <col width="12" customWidth="1" min="22" max="22"/>
    <col width="10" customWidth="1" min="23" max="23"/>
    <col width="12" customWidth="1" min="24" max="24"/>
    <col width="26" customWidth="1" min="25" max="25"/>
  </cols>
  <sheetData>
    <row r="1" ht="28" customHeight="1">
      <c r="A1" s="1" t="inlineStr">
        <is>
          <t>MINING SITE SWING ROSTER - AUSTRALIA (AUD)</t>
        </is>
      </c>
    </row>
    <row r="2">
      <c r="A2" s="2" t="inlineStr">
        <is>
          <t>Employee ID</t>
        </is>
      </c>
      <c r="B2" s="2" t="inlineStr">
        <is>
          <t>Employee Name</t>
        </is>
      </c>
      <c r="C2" s="2" t="inlineStr">
        <is>
          <t>Role</t>
        </is>
      </c>
      <c r="D2" s="2" t="inlineStr">
        <is>
          <t>Home City</t>
        </is>
      </c>
      <c r="E2" s="2" t="inlineStr">
        <is>
          <t>Site</t>
        </is>
      </c>
      <c r="F2" s="2" t="inlineStr">
        <is>
          <t>Swing Pattern</t>
        </is>
      </c>
      <c r="G2" s="2" t="inlineStr">
        <is>
          <t>Swing Start</t>
        </is>
      </c>
      <c r="H2" s="2" t="inlineStr">
        <is>
          <t>Swing End</t>
        </is>
      </c>
      <c r="I2" s="2" t="inlineStr">
        <is>
          <t>Shift Type</t>
        </is>
      </c>
      <c r="J2" s="2" t="inlineStr">
        <is>
          <t>Hours per Shift</t>
        </is>
      </c>
      <c r="K2" s="2" t="inlineStr">
        <is>
          <t>Number of Shifts</t>
        </is>
      </c>
      <c r="L2" s="2" t="inlineStr">
        <is>
          <t>Total Hours</t>
        </is>
      </c>
      <c r="M2" s="2" t="inlineStr">
        <is>
          <t>Hourly Rate (AUD)</t>
        </is>
      </c>
      <c r="N2" s="2" t="inlineStr">
        <is>
          <t>Base Labour Cost</t>
        </is>
      </c>
      <c r="O2" s="2" t="inlineStr">
        <is>
          <t>Travel Cost (AUD)</t>
        </is>
      </c>
      <c r="P2" s="2" t="inlineStr">
        <is>
          <t>Accommodation Cost (AUD)</t>
        </is>
      </c>
      <c r="Q2" s="2" t="inlineStr">
        <is>
          <t>Allowances (AUD)</t>
        </is>
      </c>
      <c r="R2" s="2" t="inlineStr">
        <is>
          <t>Overtime Hours</t>
        </is>
      </c>
      <c r="S2" s="2" t="inlineStr">
        <is>
          <t>Overtime Cost (AUD)</t>
        </is>
      </c>
      <c r="T2" s="2" t="inlineStr">
        <is>
          <t>Super %</t>
        </is>
      </c>
      <c r="U2" s="2" t="inlineStr">
        <is>
          <t>Super Cost</t>
        </is>
      </c>
      <c r="V2" s="2" t="inlineStr">
        <is>
          <t>Total Cost</t>
        </is>
      </c>
      <c r="W2" s="2" t="inlineStr">
        <is>
          <t>Fatigue Risk</t>
        </is>
      </c>
      <c r="X2" s="2" t="inlineStr">
        <is>
          <t>Compliance Check</t>
        </is>
      </c>
      <c r="Y2" s="2" t="inlineStr">
        <is>
          <t>Notes</t>
        </is>
      </c>
    </row>
    <row r="3">
      <c r="A3" s="3" t="inlineStr">
        <is>
          <t>MSR-001</t>
        </is>
      </c>
      <c r="B3" s="4" t="inlineStr">
        <is>
          <t>Jack Miller</t>
        </is>
      </c>
      <c r="C3" s="4" t="inlineStr">
        <is>
          <t>Diesel Fitter</t>
        </is>
      </c>
      <c r="D3" s="3" t="inlineStr">
        <is>
          <t>Perth</t>
        </is>
      </c>
      <c r="E3" s="3" t="inlineStr">
        <is>
          <t>Pilbara Mine</t>
        </is>
      </c>
      <c r="F3" s="3" t="inlineStr">
        <is>
          <t>2/1 Swing</t>
        </is>
      </c>
      <c r="G3" s="5" t="inlineStr">
        <is>
          <t>01/07/2026</t>
        </is>
      </c>
      <c r="H3" s="5" t="inlineStr">
        <is>
          <t>14/07/2026</t>
        </is>
      </c>
      <c r="I3" s="3" t="inlineStr">
        <is>
          <t>Day</t>
        </is>
      </c>
      <c r="J3" s="6" t="n">
        <v>12</v>
      </c>
      <c r="K3" s="6" t="n">
        <v>14</v>
      </c>
      <c r="L3" s="3">
        <f>J3*K3</f>
        <v/>
      </c>
      <c r="M3" s="7" t="n">
        <v>68</v>
      </c>
      <c r="N3" s="8">
        <f>L3*M3</f>
        <v/>
      </c>
      <c r="O3" s="7" t="n">
        <v>850</v>
      </c>
      <c r="P3" s="7" t="n">
        <v>1400</v>
      </c>
      <c r="Q3" s="7" t="n">
        <v>300</v>
      </c>
      <c r="R3" s="6" t="n">
        <v>6</v>
      </c>
      <c r="S3" s="8">
        <f>IF(R3&gt;0,R3*M3*1.5,0)</f>
        <v/>
      </c>
      <c r="T3" s="3" t="n">
        <v>0.115</v>
      </c>
      <c r="U3" s="8">
        <f>(N3+S3+Q3)*T3</f>
        <v/>
      </c>
      <c r="V3" s="8">
        <f>N3+S3+O3+P3+Q3+U3</f>
        <v/>
      </c>
      <c r="W3" s="3">
        <f>IF(L3&gt;84,"High",IF(L3&gt;72,"Medium","Low"))</f>
        <v/>
      </c>
      <c r="X3" s="3">
        <f>IF(AND(H3&gt;=G3,J3&lt;=12),"OK","Review")</f>
        <v/>
      </c>
      <c r="Y3" s="4" t="inlineStr">
        <is>
          <t>Standard swing - no exceptions noted</t>
        </is>
      </c>
    </row>
    <row r="4">
      <c r="A4" s="9" t="inlineStr">
        <is>
          <t>MSR-002</t>
        </is>
      </c>
      <c r="B4" s="10" t="inlineStr">
        <is>
          <t>Olivia Chen</t>
        </is>
      </c>
      <c r="C4" s="10" t="inlineStr">
        <is>
          <t>Mine Engineer</t>
        </is>
      </c>
      <c r="D4" s="9" t="inlineStr">
        <is>
          <t>Brisbane</t>
        </is>
      </c>
      <c r="E4" s="9" t="inlineStr">
        <is>
          <t>Bowen Basin</t>
        </is>
      </c>
      <c r="F4" s="9" t="inlineStr">
        <is>
          <t>2/1 Swing</t>
        </is>
      </c>
      <c r="G4" s="11" t="inlineStr">
        <is>
          <t>05/07/2026</t>
        </is>
      </c>
      <c r="H4" s="11" t="inlineStr">
        <is>
          <t>18/07/2026</t>
        </is>
      </c>
      <c r="I4" s="9" t="inlineStr">
        <is>
          <t>Night</t>
        </is>
      </c>
      <c r="J4" s="6" t="n">
        <v>12</v>
      </c>
      <c r="K4" s="6" t="n">
        <v>14</v>
      </c>
      <c r="L4" s="9">
        <f>J4*K4</f>
        <v/>
      </c>
      <c r="M4" s="7" t="n">
        <v>82</v>
      </c>
      <c r="N4" s="12">
        <f>L4*M4</f>
        <v/>
      </c>
      <c r="O4" s="7" t="n">
        <v>920</v>
      </c>
      <c r="P4" s="7" t="n">
        <v>1500</v>
      </c>
      <c r="Q4" s="7" t="n">
        <v>350</v>
      </c>
      <c r="R4" s="6" t="n">
        <v>4</v>
      </c>
      <c r="S4" s="12">
        <f>IF(R4&gt;0,R4*M4*1.5,0)</f>
        <v/>
      </c>
      <c r="T4" s="9" t="n">
        <v>0.115</v>
      </c>
      <c r="U4" s="12">
        <f>(N4+S4+Q4)*T4</f>
        <v/>
      </c>
      <c r="V4" s="12">
        <f>N4+S4+O4+P4+Q4+U4</f>
        <v/>
      </c>
      <c r="W4" s="9">
        <f>IF(L4&gt;84,"High",IF(L4&gt;72,"Medium","Low"))</f>
        <v/>
      </c>
      <c r="X4" s="9">
        <f>IF(AND(H4&gt;=G4,J4&lt;=12),"OK","Review")</f>
        <v/>
      </c>
      <c r="Y4" s="10" t="inlineStr">
        <is>
          <t>Standard swing - no exceptions noted</t>
        </is>
      </c>
    </row>
    <row r="5">
      <c r="A5" s="3" t="inlineStr">
        <is>
          <t>MSR-003</t>
        </is>
      </c>
      <c r="B5" s="4" t="inlineStr">
        <is>
          <t>Liam Scott</t>
        </is>
      </c>
      <c r="C5" s="4" t="inlineStr">
        <is>
          <t>Haul Truck Operator</t>
        </is>
      </c>
      <c r="D5" s="3" t="inlineStr">
        <is>
          <t>Adelaide</t>
        </is>
      </c>
      <c r="E5" s="3" t="inlineStr">
        <is>
          <t>Olympic Dam</t>
        </is>
      </c>
      <c r="F5" s="3" t="inlineStr">
        <is>
          <t>1/1 Swing</t>
        </is>
      </c>
      <c r="G5" s="5" t="inlineStr">
        <is>
          <t>08/07/2026</t>
        </is>
      </c>
      <c r="H5" s="5" t="inlineStr">
        <is>
          <t>21/07/2026</t>
        </is>
      </c>
      <c r="I5" s="3" t="inlineStr">
        <is>
          <t>Day</t>
        </is>
      </c>
      <c r="J5" s="6" t="n">
        <v>10</v>
      </c>
      <c r="K5" s="6" t="n">
        <v>12</v>
      </c>
      <c r="L5" s="3">
        <f>J5*K5</f>
        <v/>
      </c>
      <c r="M5" s="7" t="n">
        <v>58</v>
      </c>
      <c r="N5" s="8">
        <f>L5*M5</f>
        <v/>
      </c>
      <c r="O5" s="7" t="n">
        <v>780</v>
      </c>
      <c r="P5" s="7" t="n">
        <v>1300</v>
      </c>
      <c r="Q5" s="7" t="n">
        <v>250</v>
      </c>
      <c r="R5" s="6" t="n">
        <v>8</v>
      </c>
      <c r="S5" s="8">
        <f>IF(R5&gt;0,R5*M5*1.5,0)</f>
        <v/>
      </c>
      <c r="T5" s="3" t="n">
        <v>0.115</v>
      </c>
      <c r="U5" s="8">
        <f>(N5+S5+Q5)*T5</f>
        <v/>
      </c>
      <c r="V5" s="8">
        <f>N5+S5+O5+P5+Q5+U5</f>
        <v/>
      </c>
      <c r="W5" s="3">
        <f>IF(L5&gt;84,"High",IF(L5&gt;72,"Medium","Low"))</f>
        <v/>
      </c>
      <c r="X5" s="3">
        <f>IF(AND(H5&gt;=G5,J5&lt;=12),"OK","Review")</f>
        <v/>
      </c>
      <c r="Y5" s="4" t="inlineStr">
        <is>
          <t>Standard swing - no exceptions noted</t>
        </is>
      </c>
    </row>
    <row r="6">
      <c r="A6" s="9" t="inlineStr">
        <is>
          <t>MSR-004</t>
        </is>
      </c>
      <c r="B6" s="10" t="inlineStr">
        <is>
          <t>Charlotte Brown</t>
        </is>
      </c>
      <c r="C6" s="10" t="inlineStr">
        <is>
          <t>Safety Advisor</t>
        </is>
      </c>
      <c r="D6" s="9" t="inlineStr">
        <is>
          <t>Sydney</t>
        </is>
      </c>
      <c r="E6" s="9" t="inlineStr">
        <is>
          <t>Hunter Valley</t>
        </is>
      </c>
      <c r="F6" s="9" t="inlineStr">
        <is>
          <t>2/2 Swing</t>
        </is>
      </c>
      <c r="G6" s="11" t="inlineStr">
        <is>
          <t>12/07/2026</t>
        </is>
      </c>
      <c r="H6" s="11" t="inlineStr">
        <is>
          <t>25/07/2026</t>
        </is>
      </c>
      <c r="I6" s="9" t="inlineStr">
        <is>
          <t>Day</t>
        </is>
      </c>
      <c r="J6" s="6" t="n">
        <v>8</v>
      </c>
      <c r="K6" s="6" t="n">
        <v>14</v>
      </c>
      <c r="L6" s="9">
        <f>J6*K6</f>
        <v/>
      </c>
      <c r="M6" s="7" t="n">
        <v>72</v>
      </c>
      <c r="N6" s="12">
        <f>L6*M6</f>
        <v/>
      </c>
      <c r="O6" s="7" t="n">
        <v>600</v>
      </c>
      <c r="P6" s="7" t="n">
        <v>1100</v>
      </c>
      <c r="Q6" s="7" t="n">
        <v>280</v>
      </c>
      <c r="R6" s="6" t="n">
        <v>0</v>
      </c>
      <c r="S6" s="12">
        <f>IF(R6&gt;0,R6*M6*1.5,0)</f>
        <v/>
      </c>
      <c r="T6" s="9" t="n">
        <v>0.115</v>
      </c>
      <c r="U6" s="12">
        <f>(N6+S6+Q6)*T6</f>
        <v/>
      </c>
      <c r="V6" s="12">
        <f>N6+S6+O6+P6+Q6+U6</f>
        <v/>
      </c>
      <c r="W6" s="9">
        <f>IF(L6&gt;84,"High",IF(L6&gt;72,"Medium","Low"))</f>
        <v/>
      </c>
      <c r="X6" s="9">
        <f>IF(AND(H6&gt;=G6,J6&lt;=12),"OK","Review")</f>
        <v/>
      </c>
      <c r="Y6" s="10" t="inlineStr">
        <is>
          <t>Standard swing - no exceptions noted</t>
        </is>
      </c>
    </row>
    <row r="7">
      <c r="A7" s="3" t="inlineStr">
        <is>
          <t>MSR-005</t>
        </is>
      </c>
      <c r="B7" s="4" t="inlineStr">
        <is>
          <t>Noah Wilson</t>
        </is>
      </c>
      <c r="C7" s="4" t="inlineStr">
        <is>
          <t>Electrician</t>
        </is>
      </c>
      <c r="D7" s="3" t="inlineStr">
        <is>
          <t>Melbourne</t>
        </is>
      </c>
      <c r="E7" s="3" t="inlineStr">
        <is>
          <t>Pilbara Mine</t>
        </is>
      </c>
      <c r="F7" s="3" t="inlineStr">
        <is>
          <t>2/1 Swing</t>
        </is>
      </c>
      <c r="G7" s="5" t="inlineStr">
        <is>
          <t>15/07/2026</t>
        </is>
      </c>
      <c r="H7" s="5" t="inlineStr">
        <is>
          <t>28/07/2026</t>
        </is>
      </c>
      <c r="I7" s="3" t="inlineStr">
        <is>
          <t>Night</t>
        </is>
      </c>
      <c r="J7" s="6" t="n">
        <v>12</v>
      </c>
      <c r="K7" s="6" t="n">
        <v>14</v>
      </c>
      <c r="L7" s="3">
        <f>J7*K7</f>
        <v/>
      </c>
      <c r="M7" s="7" t="n">
        <v>70</v>
      </c>
      <c r="N7" s="8">
        <f>L7*M7</f>
        <v/>
      </c>
      <c r="O7" s="7" t="n">
        <v>900</v>
      </c>
      <c r="P7" s="7" t="n">
        <v>1450</v>
      </c>
      <c r="Q7" s="7" t="n">
        <v>320</v>
      </c>
      <c r="R7" s="6" t="n">
        <v>10</v>
      </c>
      <c r="S7" s="8">
        <f>IF(R7&gt;0,R7*M7*1.5,0)</f>
        <v/>
      </c>
      <c r="T7" s="3" t="n">
        <v>0.115</v>
      </c>
      <c r="U7" s="8">
        <f>(N7+S7+Q7)*T7</f>
        <v/>
      </c>
      <c r="V7" s="8">
        <f>N7+S7+O7+P7+Q7+U7</f>
        <v/>
      </c>
      <c r="W7" s="3">
        <f>IF(L7&gt;84,"High",IF(L7&gt;72,"Medium","Low"))</f>
        <v/>
      </c>
      <c r="X7" s="3">
        <f>IF(AND(H7&gt;=G7,J7&lt;=12),"OK","Review")</f>
        <v/>
      </c>
      <c r="Y7" s="4" t="inlineStr">
        <is>
          <t>Standard swing - no exceptions noted</t>
        </is>
      </c>
    </row>
    <row r="8">
      <c r="A8" s="9" t="inlineStr">
        <is>
          <t>MSR-006</t>
        </is>
      </c>
      <c r="B8" s="10" t="inlineStr">
        <is>
          <t>Mia Taylor</t>
        </is>
      </c>
      <c r="C8" s="10" t="inlineStr">
        <is>
          <t>Boilermaker</t>
        </is>
      </c>
      <c r="D8" s="9" t="inlineStr">
        <is>
          <t>Newcastle</t>
        </is>
      </c>
      <c r="E8" s="9" t="inlineStr">
        <is>
          <t>Bowen Basin</t>
        </is>
      </c>
      <c r="F8" s="9" t="inlineStr">
        <is>
          <t>2/1 Swing</t>
        </is>
      </c>
      <c r="G8" s="11" t="inlineStr">
        <is>
          <t>18/07/2026</t>
        </is>
      </c>
      <c r="H8" s="11" t="inlineStr">
        <is>
          <t>31/07/2026</t>
        </is>
      </c>
      <c r="I8" s="9" t="inlineStr">
        <is>
          <t>Day</t>
        </is>
      </c>
      <c r="J8" s="6" t="n">
        <v>12</v>
      </c>
      <c r="K8" s="6" t="n">
        <v>14</v>
      </c>
      <c r="L8" s="9">
        <f>J8*K8</f>
        <v/>
      </c>
      <c r="M8" s="7" t="n">
        <v>66</v>
      </c>
      <c r="N8" s="12">
        <f>L8*M8</f>
        <v/>
      </c>
      <c r="O8" s="7" t="n">
        <v>700</v>
      </c>
      <c r="P8" s="7" t="n">
        <v>1350</v>
      </c>
      <c r="Q8" s="7" t="n">
        <v>300</v>
      </c>
      <c r="R8" s="6" t="n">
        <v>5</v>
      </c>
      <c r="S8" s="12">
        <f>IF(R8&gt;0,R8*M8*1.5,0)</f>
        <v/>
      </c>
      <c r="T8" s="9" t="n">
        <v>0.115</v>
      </c>
      <c r="U8" s="12">
        <f>(N8+S8+Q8)*T8</f>
        <v/>
      </c>
      <c r="V8" s="12">
        <f>N8+S8+O8+P8+Q8+U8</f>
        <v/>
      </c>
      <c r="W8" s="9">
        <f>IF(L8&gt;84,"High",IF(L8&gt;72,"Medium","Low"))</f>
        <v/>
      </c>
      <c r="X8" s="9">
        <f>IF(AND(H8&gt;=G8,J8&lt;=12),"OK","Review")</f>
        <v/>
      </c>
      <c r="Y8" s="10" t="inlineStr">
        <is>
          <t>Standard swing - no exceptions noted</t>
        </is>
      </c>
    </row>
    <row r="9">
      <c r="A9" s="3" t="inlineStr">
        <is>
          <t>MSR-007</t>
        </is>
      </c>
      <c r="B9" s="4" t="inlineStr">
        <is>
          <t>Ethan Davis</t>
        </is>
      </c>
      <c r="C9" s="4" t="inlineStr">
        <is>
          <t>Drill Operator</t>
        </is>
      </c>
      <c r="D9" s="3" t="inlineStr">
        <is>
          <t>Canberra</t>
        </is>
      </c>
      <c r="E9" s="3" t="inlineStr">
        <is>
          <t>Goldfields</t>
        </is>
      </c>
      <c r="F9" s="3" t="inlineStr">
        <is>
          <t>3/1 Swing</t>
        </is>
      </c>
      <c r="G9" s="5" t="inlineStr">
        <is>
          <t>21/07/2026</t>
        </is>
      </c>
      <c r="H9" s="5" t="inlineStr">
        <is>
          <t>03/08/2026</t>
        </is>
      </c>
      <c r="I9" s="3" t="inlineStr">
        <is>
          <t>Night</t>
        </is>
      </c>
      <c r="J9" s="6" t="n">
        <v>12</v>
      </c>
      <c r="K9" s="6" t="n">
        <v>16</v>
      </c>
      <c r="L9" s="3">
        <f>J9*K9</f>
        <v/>
      </c>
      <c r="M9" s="7" t="n">
        <v>64</v>
      </c>
      <c r="N9" s="8">
        <f>L9*M9</f>
        <v/>
      </c>
      <c r="O9" s="7" t="n">
        <v>950</v>
      </c>
      <c r="P9" s="7" t="n">
        <v>1600</v>
      </c>
      <c r="Q9" s="7" t="n">
        <v>340</v>
      </c>
      <c r="R9" s="6" t="n">
        <v>12</v>
      </c>
      <c r="S9" s="8">
        <f>IF(R9&gt;0,R9*M9*1.5,0)</f>
        <v/>
      </c>
      <c r="T9" s="3" t="n">
        <v>0.115</v>
      </c>
      <c r="U9" s="8">
        <f>(N9+S9+Q9)*T9</f>
        <v/>
      </c>
      <c r="V9" s="8">
        <f>N9+S9+O9+P9+Q9+U9</f>
        <v/>
      </c>
      <c r="W9" s="3">
        <f>IF(L9&gt;84,"High",IF(L9&gt;72,"Medium","Low"))</f>
        <v/>
      </c>
      <c r="X9" s="3">
        <f>IF(AND(H9&gt;=G9,J9&lt;=12),"OK","Review")</f>
        <v/>
      </c>
      <c r="Y9" s="4" t="inlineStr">
        <is>
          <t>Standard swing - no exceptions noted</t>
        </is>
      </c>
    </row>
    <row r="10">
      <c r="A10" s="9" t="inlineStr">
        <is>
          <t>MSR-008</t>
        </is>
      </c>
      <c r="B10" s="10" t="inlineStr">
        <is>
          <t>Ruby Martin</t>
        </is>
      </c>
      <c r="C10" s="10" t="inlineStr">
        <is>
          <t>HR Coordinator</t>
        </is>
      </c>
      <c r="D10" s="9" t="inlineStr">
        <is>
          <t>Hobart</t>
        </is>
      </c>
      <c r="E10" s="9" t="inlineStr">
        <is>
          <t>Perth Support Base</t>
        </is>
      </c>
      <c r="F10" s="9" t="inlineStr">
        <is>
          <t>1/1 Swing</t>
        </is>
      </c>
      <c r="G10" s="11" t="inlineStr">
        <is>
          <t>24/07/2026</t>
        </is>
      </c>
      <c r="H10" s="11" t="inlineStr">
        <is>
          <t>06/08/2026</t>
        </is>
      </c>
      <c r="I10" s="9" t="inlineStr">
        <is>
          <t>Day</t>
        </is>
      </c>
      <c r="J10" s="6" t="n">
        <v>8</v>
      </c>
      <c r="K10" s="6" t="n">
        <v>14</v>
      </c>
      <c r="L10" s="9">
        <f>J10*K10</f>
        <v/>
      </c>
      <c r="M10" s="7" t="n">
        <v>52</v>
      </c>
      <c r="N10" s="12">
        <f>L10*M10</f>
        <v/>
      </c>
      <c r="O10" s="7" t="n">
        <v>500</v>
      </c>
      <c r="P10" s="7" t="n">
        <v>1000</v>
      </c>
      <c r="Q10" s="7" t="n">
        <v>200</v>
      </c>
      <c r="R10" s="6" t="n">
        <v>0</v>
      </c>
      <c r="S10" s="12">
        <f>IF(R10&gt;0,R10*M10*1.5,0)</f>
        <v/>
      </c>
      <c r="T10" s="9" t="n">
        <v>0.115</v>
      </c>
      <c r="U10" s="12">
        <f>(N10+S10+Q10)*T10</f>
        <v/>
      </c>
      <c r="V10" s="12">
        <f>N10+S10+O10+P10+Q10+U10</f>
        <v/>
      </c>
      <c r="W10" s="9">
        <f>IF(L10&gt;84,"High",IF(L10&gt;72,"Medium","Low"))</f>
        <v/>
      </c>
      <c r="X10" s="9">
        <f>IF(AND(H10&gt;=G10,J10&lt;=12),"OK","Review")</f>
        <v/>
      </c>
      <c r="Y10" s="10" t="inlineStr">
        <is>
          <t>Standard swing - no exceptions noted</t>
        </is>
      </c>
    </row>
    <row r="11">
      <c r="A11" s="3" t="inlineStr">
        <is>
          <t>MSR-009</t>
        </is>
      </c>
      <c r="B11" s="4" t="inlineStr">
        <is>
          <t>Cooper Evans</t>
        </is>
      </c>
      <c r="C11" s="4" t="inlineStr">
        <is>
          <t>Plant Mechanic</t>
        </is>
      </c>
      <c r="D11" s="3" t="inlineStr">
        <is>
          <t>Gold Coast</t>
        </is>
      </c>
      <c r="E11" s="3" t="inlineStr">
        <is>
          <t>Port Hedland</t>
        </is>
      </c>
      <c r="F11" s="3" t="inlineStr">
        <is>
          <t>2/1 Swing</t>
        </is>
      </c>
      <c r="G11" s="5" t="inlineStr">
        <is>
          <t>27/07/2026</t>
        </is>
      </c>
      <c r="H11" s="5" t="inlineStr">
        <is>
          <t>09/08/2026</t>
        </is>
      </c>
      <c r="I11" s="3" t="inlineStr">
        <is>
          <t>Day</t>
        </is>
      </c>
      <c r="J11" s="6" t="n">
        <v>12</v>
      </c>
      <c r="K11" s="6" t="n">
        <v>14</v>
      </c>
      <c r="L11" s="3">
        <f>J11*K11</f>
        <v/>
      </c>
      <c r="M11" s="7" t="n">
        <v>69</v>
      </c>
      <c r="N11" s="8">
        <f>L11*M11</f>
        <v/>
      </c>
      <c r="O11" s="7" t="n">
        <v>880</v>
      </c>
      <c r="P11" s="7" t="n">
        <v>1420</v>
      </c>
      <c r="Q11" s="7" t="n">
        <v>310</v>
      </c>
      <c r="R11" s="6" t="n">
        <v>7</v>
      </c>
      <c r="S11" s="8">
        <f>IF(R11&gt;0,R11*M11*1.5,0)</f>
        <v/>
      </c>
      <c r="T11" s="3" t="n">
        <v>0.115</v>
      </c>
      <c r="U11" s="8">
        <f>(N11+S11+Q11)*T11</f>
        <v/>
      </c>
      <c r="V11" s="8">
        <f>N11+S11+O11+P11+Q11+U11</f>
        <v/>
      </c>
      <c r="W11" s="3">
        <f>IF(L11&gt;84,"High",IF(L11&gt;72,"Medium","Low"))</f>
        <v/>
      </c>
      <c r="X11" s="3">
        <f>IF(AND(H11&gt;=G11,J11&lt;=12),"OK","Review")</f>
        <v/>
      </c>
      <c r="Y11" s="4" t="inlineStr">
        <is>
          <t>Standard swing - no exceptions noted</t>
        </is>
      </c>
    </row>
    <row r="12"/>
    <row r="13">
      <c r="A13" s="13" t="n"/>
      <c r="B13" s="13" t="inlineStr">
        <is>
          <t>TOTALS / AVERAGES</t>
        </is>
      </c>
      <c r="C13" s="13" t="n"/>
      <c r="D13" s="13" t="n"/>
      <c r="E13" s="13" t="n"/>
      <c r="F13" s="13" t="n"/>
      <c r="G13" s="13" t="n"/>
      <c r="H13" s="13" t="n"/>
      <c r="I13" s="13" t="n"/>
      <c r="J13" s="13" t="n"/>
      <c r="K13" s="13" t="n"/>
      <c r="L13" s="14">
        <f>SUM(L3:L11)</f>
        <v/>
      </c>
      <c r="M13" s="15">
        <f>AVERAGE(M3:M11)</f>
        <v/>
      </c>
      <c r="N13" s="15">
        <f>SUM(N3:N11)</f>
        <v/>
      </c>
      <c r="O13" s="15">
        <f>SUM(O3:O11)</f>
        <v/>
      </c>
      <c r="P13" s="15">
        <f>SUM(P3:P11)</f>
        <v/>
      </c>
      <c r="Q13" s="15">
        <f>SUM(Q3:Q11)</f>
        <v/>
      </c>
      <c r="R13" s="13" t="n"/>
      <c r="S13" s="15">
        <f>SUM(S3:S11)</f>
        <v/>
      </c>
      <c r="T13" s="13" t="n"/>
      <c r="U13" s="15">
        <f>SUM(U3:U11)</f>
        <v/>
      </c>
      <c r="V13" s="15">
        <f>SUM(V3:V11)</f>
        <v/>
      </c>
      <c r="W13" s="13" t="n"/>
      <c r="X13" s="13" t="n"/>
      <c r="Y13" s="13" t="n"/>
    </row>
  </sheetData>
  <autoFilter ref="A2:Y11"/>
  <mergeCells count="1">
    <mergeCell ref="A1:Y1"/>
  </mergeCells>
  <conditionalFormatting sqref="W3:W11">
    <cfRule type="expression" priority="1" dxfId="0" stopIfTrue="1">
      <formula>W3="High"</formula>
    </cfRule>
    <cfRule type="expression" priority="2" dxfId="1" stopIfTrue="1">
      <formula>W3="Low"</formula>
    </cfRule>
  </conditionalFormatting>
  <conditionalFormatting sqref="X3:X11">
    <cfRule type="expression" priority="3" dxfId="0" stopIfTrue="1">
      <formula>X3="Review"</formula>
    </cfRule>
    <cfRule type="expression" priority="4" dxfId="1" stopIfTrue="1">
      <formula>X3="OK"</formula>
    </cfRule>
  </conditionalFormatting>
  <dataValidations count="2">
    <dataValidation sqref="I3:I11" showErrorMessage="1" showInputMessage="1" allowBlank="1" type="list">
      <formula1>"Day,Night"</formula1>
    </dataValidation>
    <dataValidation sqref="F3:F11" showErrorMessage="1" showInputMessage="1" allowBlank="1" type="list">
      <formula1>"1/1 Swing,2/1 Swing,2/2 Swing,3/1 Swing,4/1 Swing"</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width="22" customWidth="1" min="1" max="1"/>
    <col width="16" customWidth="1" min="2" max="2"/>
    <col width="4" customWidth="1" min="3" max="3"/>
    <col width="20" customWidth="1" min="4" max="4"/>
    <col width="16" customWidth="1" min="5" max="5"/>
    <col width="4" customWidth="1" min="6" max="6"/>
    <col width="20" customWidth="1" min="7" max="7"/>
    <col width="16" customWidth="1" min="8" max="8"/>
  </cols>
  <sheetData>
    <row r="1" ht="30" customHeight="1">
      <c r="A1" s="16" t="inlineStr">
        <is>
          <t>MINING SITE SWING ROSTER - MANAGEMENT DASHBOARD</t>
        </is>
      </c>
    </row>
    <row r="2"/>
    <row r="3">
      <c r="A3" s="17" t="inlineStr">
        <is>
          <t>Total Employees Rostered</t>
        </is>
      </c>
      <c r="B3" s="30" t="n"/>
      <c r="D3" s="17" t="inlineStr">
        <is>
          <t>Total Swing Hours</t>
        </is>
      </c>
      <c r="E3" s="30" t="n"/>
      <c r="G3" s="17" t="inlineStr">
        <is>
          <t>Total Labour Cost (AUD)</t>
        </is>
      </c>
      <c r="H3" s="30" t="n"/>
    </row>
    <row r="4">
      <c r="A4" s="19">
        <f>COUNTA(Roster!B3:B11)</f>
        <v/>
      </c>
      <c r="B4" s="30" t="n"/>
      <c r="D4" s="19">
        <f>SUM(Roster!L3:L11)</f>
        <v/>
      </c>
      <c r="E4" s="30" t="n"/>
      <c r="G4" s="20">
        <f>SUM(Roster!V3:V11)</f>
        <v/>
      </c>
      <c r="H4" s="30" t="n"/>
    </row>
    <row r="5"/>
    <row r="6">
      <c r="A6" s="17" t="inlineStr">
        <is>
          <t>Average Hourly Rate (AUD)</t>
        </is>
      </c>
      <c r="B6" s="30" t="n"/>
      <c r="D6" s="17" t="inlineStr">
        <is>
          <t>High Fatigue Roster Count</t>
        </is>
      </c>
      <c r="E6" s="30" t="n"/>
      <c r="G6" s="17" t="inlineStr">
        <is>
          <t>Review Compliance Count</t>
        </is>
      </c>
      <c r="H6" s="30" t="n"/>
    </row>
    <row r="7">
      <c r="A7" s="20">
        <f>AVERAGE(Roster!M3:M11)</f>
        <v/>
      </c>
      <c r="B7" s="30" t="n"/>
      <c r="D7" s="19">
        <f>COUNTIF(Roster!W3:W11,"High")</f>
        <v/>
      </c>
      <c r="E7" s="30" t="n"/>
      <c r="G7" s="19">
        <f>COUNTIF(Roster!X3:X11,"Review")</f>
        <v/>
      </c>
      <c r="H7" s="30" t="n"/>
    </row>
    <row r="8"/>
    <row r="9">
      <c r="A9" s="17" t="inlineStr">
        <is>
          <t>Average Cost per Employee (AUD)</t>
        </is>
      </c>
      <c r="B9" s="30" t="n"/>
      <c r="D9" s="17" t="inlineStr">
        <is>
          <t>Travel Cost % of Total</t>
        </is>
      </c>
      <c r="E9" s="30" t="n"/>
      <c r="G9" s="17" t="inlineStr">
        <is>
          <t>Accommodation Cost % of Total</t>
        </is>
      </c>
      <c r="H9" s="30" t="n"/>
    </row>
    <row r="10">
      <c r="A10" s="20">
        <f>AVERAGE(Roster!V3:V11)</f>
        <v/>
      </c>
      <c r="B10" s="30" t="n"/>
      <c r="D10" s="21">
        <f>IFERROR(SUM(Roster!O3:O11)/SUM(Roster!V3:V11),0)</f>
        <v/>
      </c>
      <c r="E10" s="30" t="n"/>
      <c r="G10" s="21">
        <f>IFERROR(SUM(Roster!P3:P11)/SUM(Roster!V3:V11),0)</f>
        <v/>
      </c>
      <c r="H10" s="30" t="n"/>
    </row>
    <row r="11"/>
    <row r="12"/>
    <row r="13"/>
    <row r="14"/>
    <row r="15">
      <c r="A15" s="22" t="inlineStr">
        <is>
          <t>COST BREAKDOWN BY CATEGORY</t>
        </is>
      </c>
      <c r="D15" s="22" t="inlineStr">
        <is>
          <t>EMPLOYEE / TOTAL COST</t>
        </is>
      </c>
    </row>
    <row r="16">
      <c r="A16" s="23" t="inlineStr">
        <is>
          <t>Base Labour</t>
        </is>
      </c>
      <c r="B16" s="24">
        <f>SUM(Roster!N3:N11)</f>
        <v/>
      </c>
      <c r="D16" s="23">
        <f>Roster!B3</f>
        <v/>
      </c>
      <c r="E16" s="24">
        <f>Roster!V3</f>
        <v/>
      </c>
    </row>
    <row r="17">
      <c r="A17" s="25" t="inlineStr">
        <is>
          <t>Overtime</t>
        </is>
      </c>
      <c r="B17" s="26">
        <f>SUM(Roster!S3:S11)</f>
        <v/>
      </c>
      <c r="D17" s="25">
        <f>Roster!B4</f>
        <v/>
      </c>
      <c r="E17" s="26">
        <f>Roster!V4</f>
        <v/>
      </c>
    </row>
    <row r="18">
      <c r="A18" s="23" t="inlineStr">
        <is>
          <t>Travel</t>
        </is>
      </c>
      <c r="B18" s="24">
        <f>SUM(Roster!O3:O11)</f>
        <v/>
      </c>
      <c r="D18" s="23">
        <f>Roster!B5</f>
        <v/>
      </c>
      <c r="E18" s="24">
        <f>Roster!V5</f>
        <v/>
      </c>
    </row>
    <row r="19">
      <c r="A19" s="25" t="inlineStr">
        <is>
          <t>Accommodation</t>
        </is>
      </c>
      <c r="B19" s="26">
        <f>SUM(Roster!P3:P11)</f>
        <v/>
      </c>
      <c r="D19" s="25">
        <f>Roster!B6</f>
        <v/>
      </c>
      <c r="E19" s="26">
        <f>Roster!V6</f>
        <v/>
      </c>
    </row>
    <row r="20">
      <c r="A20" s="23" t="inlineStr">
        <is>
          <t>Allowances</t>
        </is>
      </c>
      <c r="B20" s="24">
        <f>SUM(Roster!Q3:Q11)</f>
        <v/>
      </c>
      <c r="D20" s="23">
        <f>Roster!B7</f>
        <v/>
      </c>
      <c r="E20" s="24">
        <f>Roster!V7</f>
        <v/>
      </c>
    </row>
    <row r="21">
      <c r="A21" s="25" t="inlineStr">
        <is>
          <t>Superannuation</t>
        </is>
      </c>
      <c r="B21" s="26">
        <f>SUM(Roster!U3:U11)</f>
        <v/>
      </c>
      <c r="D21" s="25">
        <f>Roster!B8</f>
        <v/>
      </c>
      <c r="E21" s="26">
        <f>Roster!V8</f>
        <v/>
      </c>
    </row>
    <row r="22">
      <c r="D22" s="23">
        <f>Roster!B9</f>
        <v/>
      </c>
      <c r="E22" s="24">
        <f>Roster!V9</f>
        <v/>
      </c>
    </row>
    <row r="23">
      <c r="D23" s="25">
        <f>Roster!B10</f>
        <v/>
      </c>
      <c r="E23" s="26">
        <f>Roster!V10</f>
        <v/>
      </c>
    </row>
    <row r="24">
      <c r="D24" s="23">
        <f>Roster!B11</f>
        <v/>
      </c>
      <c r="E24" s="24">
        <f>Roster!V11</f>
        <v/>
      </c>
    </row>
  </sheetData>
  <mergeCells count="21">
    <mergeCell ref="A1:H1"/>
    <mergeCell ref="A3:B3"/>
    <mergeCell ref="A4:B4"/>
    <mergeCell ref="D3:E3"/>
    <mergeCell ref="D4:E4"/>
    <mergeCell ref="G3:H3"/>
    <mergeCell ref="G4:H4"/>
    <mergeCell ref="A6:B6"/>
    <mergeCell ref="A7:B7"/>
    <mergeCell ref="D6:E6"/>
    <mergeCell ref="D7:E7"/>
    <mergeCell ref="G6:H6"/>
    <mergeCell ref="G7:H7"/>
    <mergeCell ref="A9:B9"/>
    <mergeCell ref="A10:B10"/>
    <mergeCell ref="D9:E9"/>
    <mergeCell ref="D10:E10"/>
    <mergeCell ref="G9:H9"/>
    <mergeCell ref="G10:H10"/>
    <mergeCell ref="A15:B15"/>
    <mergeCell ref="D15:E15"/>
  </mergeCells>
  <conditionalFormatting sqref="A6:B6">
    <cfRule type="cellIs" priority="1" operator="greaterThan" dxfId="2">
      <formula>0</formula>
    </cfRule>
  </conditionalFormatting>
  <conditionalFormatting sqref="D6:E6">
    <cfRule type="cellIs" priority="2" operator="greaterThan" dxfId="2">
      <formula>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26" customWidth="1" min="1" max="1"/>
    <col width="90" customWidth="1" min="2" max="2"/>
  </cols>
  <sheetData>
    <row r="1" ht="26" customHeight="1">
      <c r="A1" s="1" t="inlineStr">
        <is>
          <t>INSTRUCTIONS &amp; COMPLIANCE NOTES</t>
        </is>
      </c>
    </row>
    <row r="2"/>
    <row r="3">
      <c r="A3" s="27" t="inlineStr">
        <is>
          <t>Sheet Overview</t>
        </is>
      </c>
    </row>
    <row r="4" ht="32" customHeight="1">
      <c r="A4" s="28" t="inlineStr">
        <is>
          <t>Roster</t>
        </is>
      </c>
      <c r="B4" s="29" t="inlineStr">
        <is>
          <t>Enter one row per employee per swing. Pale yellow cells are inputs: Hours per Shift, Number of Shifts, Hourly Rate, Travel Cost, Accommodation Cost, Allowances and Overtime Hours.</t>
        </is>
      </c>
    </row>
    <row r="5" ht="32" customHeight="1">
      <c r="A5" s="28" t="inlineStr">
        <is>
          <t>Summary Dashboard</t>
        </is>
      </c>
      <c r="B5" s="29" t="inlineStr">
        <is>
          <t>Automatically calculates coverage, fatigue risk and labour cost KPIs from the Roster sheet. No manual entry required.</t>
        </is>
      </c>
    </row>
    <row r="6">
      <c r="A6" s="27" t="inlineStr">
        <is>
          <t>Data Entry Guidance</t>
        </is>
      </c>
    </row>
    <row r="7" ht="32" customHeight="1">
      <c r="A7" s="28" t="inlineStr">
        <is>
          <t>Dates</t>
        </is>
      </c>
      <c r="B7" s="29" t="inlineStr">
        <is>
          <t>All dates must be entered in DD/MM/YYYY format (Australian standard), for example 01/07/2026.</t>
        </is>
      </c>
    </row>
    <row r="8" ht="32" customHeight="1">
      <c r="A8" s="28" t="inlineStr">
        <is>
          <t>Swing Pattern</t>
        </is>
      </c>
      <c r="B8" s="29" t="inlineStr">
        <is>
          <t>Describes the on/off roster cycle, for example a 2/1 Swing means 2 weeks on-site followed by 1 week off.</t>
        </is>
      </c>
    </row>
    <row r="9" ht="32" customHeight="1">
      <c r="A9" s="28" t="inlineStr">
        <is>
          <t>Shift Type</t>
        </is>
      </c>
      <c r="B9" s="29" t="inlineStr">
        <is>
          <t>Select Day or Night from the dropdown list provided in the Shift Type column.</t>
        </is>
      </c>
    </row>
    <row r="10" ht="32" customHeight="1">
      <c r="A10" s="28" t="inlineStr">
        <is>
          <t>Fatigue Risk</t>
        </is>
      </c>
      <c r="B10" s="29" t="inlineStr">
        <is>
          <t>Automatically flags Low, Medium or High based on Total Hours worked across the swing. Greater than 84 hours is High, 72 to 84 is Medium, and below 72 is Low. Review site fatigue management procedures for any High result.</t>
        </is>
      </c>
    </row>
    <row r="11" ht="32" customHeight="1">
      <c r="A11" s="28" t="inlineStr">
        <is>
          <t>Compliance Check</t>
        </is>
      </c>
      <c r="B11" s="29" t="inlineStr">
        <is>
          <t>Automatically flags OK or Review. A Review flag appears if the Swing End date is before the Swing Start date, or if Hours per Shift exceeds 12, which may breach fatigue management or award conditions.</t>
        </is>
      </c>
    </row>
    <row r="12" ht="32" customHeight="1">
      <c r="A12" s="28" t="inlineStr">
        <is>
          <t>Superannuation</t>
        </is>
      </c>
      <c r="B12" s="29" t="inlineStr">
        <is>
          <t>Super Cost is calculated automatically at the current Superannuation Guarantee rate of 11.5% on Base Labour Cost, Overtime Cost and Allowances combined.</t>
        </is>
      </c>
    </row>
    <row r="13" ht="32" customHeight="1">
      <c r="A13" s="28" t="inlineStr">
        <is>
          <t>Currency</t>
        </is>
      </c>
      <c r="B13" s="29" t="inlineStr">
        <is>
          <t>All monetary values are in Australian Dollars (AUD) and formatted as $#,##0.00.</t>
        </is>
      </c>
    </row>
    <row r="14">
      <c r="A14" s="27" t="inlineStr">
        <is>
          <t>Key Reminders</t>
        </is>
      </c>
    </row>
    <row r="15" ht="32" customHeight="1">
      <c r="A15" s="28" t="inlineStr">
        <is>
          <t>Award &amp; EA Conditions</t>
        </is>
      </c>
      <c r="B15" s="29" t="inlineStr">
        <is>
          <t>Confirm hourly rates, overtime multipliers and allowances against the relevant Modern Award or site Enterprise Agreement before finalising payroll.</t>
        </is>
      </c>
    </row>
    <row r="16" ht="32" customHeight="1">
      <c r="A16" s="28" t="inlineStr">
        <is>
          <t>Fatigue Management</t>
        </is>
      </c>
      <c r="B16" s="29" t="inlineStr">
        <is>
          <t>This workbook provides an indicative fatigue flag only. Always cross-check against the site's approved Fatigue Risk Management System and relevant WHS legislation.</t>
        </is>
      </c>
    </row>
    <row r="17" ht="32" customHeight="1">
      <c r="A17" s="28" t="inlineStr">
        <is>
          <t>Site Compliance</t>
        </is>
      </c>
      <c r="B17" s="29" t="inlineStr">
        <is>
          <t>Ensure all FIFO/DIDO travel and accommodation arrangements comply with site induction, camp and transport policies.</t>
        </is>
      </c>
    </row>
    <row r="18" ht="32" customHeight="1">
      <c r="A18" s="28" t="inlineStr">
        <is>
          <t>Review Frequency</t>
        </is>
      </c>
      <c r="B18" s="29" t="inlineStr">
        <is>
          <t>This roster should be reviewed and updated each swing cycle by the site administrator or rostering supervisor.</t>
        </is>
      </c>
    </row>
  </sheetData>
  <mergeCells count="4">
    <mergeCell ref="A1:B1"/>
    <mergeCell ref="A3:B3"/>
    <mergeCell ref="A6:B6"/>
    <mergeCell ref="A14:B1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2026-07-01T23:23:14Z</dcterms:created>
  <dcterms:modified xmlns:dcterms="http://purl.org/dc/terms/" xmlns:xsi="http://www.w3.org/2001/XMLSchema-instance" xsi:type="dcterms:W3CDTF">2026-07-01T23:23:14Z</dcterms:modified>
</cp:coreProperties>
</file>