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udget Categories" sheetId="1" state="visible" r:id="rId1"/>
    <sheet xmlns:r="http://schemas.openxmlformats.org/officeDocument/2006/relationships" name="Claims Log"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3">
    <numFmt numFmtId="164" formatCode="DD/MM/YYYY"/>
    <numFmt numFmtId="165" formatCode="$#,##0.00"/>
    <numFmt numFmtId="166" formatCode="0.0%"/>
  </numFmts>
  <fonts count="6">
    <font>
      <name val="Calibri"/>
      <family val="2"/>
      <color theme="1"/>
      <sz val="11"/>
      <scheme val="minor"/>
    </font>
    <font>
      <b val="1"/>
      <color rgb="000F766E"/>
      <sz val="16"/>
    </font>
    <font>
      <b val="1"/>
      <color rgb="00FFFFFF"/>
      <sz val="11"/>
    </font>
    <font>
      <b val="1"/>
    </font>
    <font>
      <b val="1"/>
      <color rgb="00FFFFFF"/>
      <sz val="10"/>
    </font>
    <font>
      <b val="1"/>
      <color rgb="000F766E"/>
      <sz val="11"/>
    </font>
  </fonts>
  <fills count="7">
    <fill>
      <patternFill/>
    </fill>
    <fill>
      <patternFill patternType="gray125"/>
    </fill>
    <fill>
      <patternFill patternType="solid">
        <fgColor rgb="000F766E"/>
        <bgColor rgb="000F766E"/>
      </patternFill>
    </fill>
    <fill>
      <patternFill patternType="solid">
        <fgColor rgb="00F0FDFA"/>
        <bgColor rgb="00F0FDFA"/>
      </patternFill>
    </fill>
    <fill>
      <patternFill patternType="solid">
        <fgColor rgb="00FFFBEB"/>
        <bgColor rgb="00FFFBEB"/>
      </patternFill>
    </fill>
    <fill>
      <patternFill patternType="solid">
        <fgColor rgb="00FFFFFF"/>
        <bgColor rgb="00FFFFFF"/>
      </patternFill>
    </fill>
    <fill>
      <patternFill patternType="solid">
        <fgColor rgb="0014B8A6"/>
        <b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0">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0" fontId="0" fillId="3" borderId="1" applyAlignment="1" pivotButton="0" quotePrefix="0" xfId="0">
      <alignment horizontal="center" vertical="center" wrapText="1"/>
    </xf>
    <xf numFmtId="0" fontId="0" fillId="3" borderId="1" applyAlignment="1" pivotButton="0" quotePrefix="0" xfId="0">
      <alignment horizontal="left" vertical="center" wrapText="1"/>
    </xf>
    <xf numFmtId="164" fontId="0" fillId="3" borderId="1" applyAlignment="1" pivotButton="0" quotePrefix="0" xfId="0">
      <alignment horizontal="center" vertical="center" wrapText="1"/>
    </xf>
    <xf numFmtId="165" fontId="0" fillId="4" borderId="1" applyAlignment="1" pivotButton="0" quotePrefix="0" xfId="0">
      <alignment horizontal="center" vertical="center" wrapText="1"/>
    </xf>
    <xf numFmtId="165" fontId="0" fillId="3" borderId="1" applyAlignment="1" pivotButton="0" quotePrefix="0" xfId="0">
      <alignment horizontal="center" vertical="center" wrapText="1"/>
    </xf>
    <xf numFmtId="166" fontId="0" fillId="3" borderId="1" applyAlignment="1" pivotButton="0" quotePrefix="0" xfId="0">
      <alignment horizontal="center" vertical="center" wrapText="1"/>
    </xf>
    <xf numFmtId="0" fontId="0" fillId="5" borderId="1" applyAlignment="1" pivotButton="0" quotePrefix="0" xfId="0">
      <alignment horizontal="center" vertical="center" wrapText="1"/>
    </xf>
    <xf numFmtId="0" fontId="0" fillId="5" borderId="1" applyAlignment="1" pivotButton="0" quotePrefix="0" xfId="0">
      <alignment horizontal="left" vertical="center" wrapText="1"/>
    </xf>
    <xf numFmtId="164" fontId="0" fillId="5" borderId="1" applyAlignment="1" pivotButton="0" quotePrefix="0" xfId="0">
      <alignment horizontal="center" vertical="center" wrapText="1"/>
    </xf>
    <xf numFmtId="165" fontId="0" fillId="5" borderId="1" applyAlignment="1" pivotButton="0" quotePrefix="0" xfId="0">
      <alignment horizontal="center" vertical="center" wrapText="1"/>
    </xf>
    <xf numFmtId="166" fontId="0" fillId="5" borderId="1" applyAlignment="1" pivotButton="0" quotePrefix="0" xfId="0">
      <alignment horizontal="center" vertical="center" wrapText="1"/>
    </xf>
    <xf numFmtId="0" fontId="4" fillId="6" borderId="0" pivotButton="0" quotePrefix="0" xfId="0"/>
    <xf numFmtId="0" fontId="0" fillId="6" borderId="0" pivotButton="0" quotePrefix="0" xfId="0"/>
    <xf numFmtId="165" fontId="4" fillId="6" borderId="1" applyAlignment="1" pivotButton="0" quotePrefix="0" xfId="0">
      <alignment horizontal="center" vertical="center" wrapText="1"/>
    </xf>
    <xf numFmtId="166" fontId="4" fillId="6" borderId="1" applyAlignment="1" pivotButton="0" quotePrefix="0" xfId="0">
      <alignment horizontal="center" vertical="center" wrapText="1"/>
    </xf>
    <xf numFmtId="0" fontId="4" fillId="6" borderId="1" applyAlignment="1" pivotButton="0" quotePrefix="0" xfId="0">
      <alignment horizontal="center" vertical="center" wrapText="1"/>
    </xf>
    <xf numFmtId="0" fontId="1" fillId="0" borderId="0" pivotButton="0" quotePrefix="0" xfId="0"/>
    <xf numFmtId="0" fontId="3" fillId="0" borderId="0" pivotButton="0" quotePrefix="0" xfId="0"/>
    <xf numFmtId="165" fontId="0" fillId="0" borderId="0" pivotButton="0" quotePrefix="0" xfId="0"/>
    <xf numFmtId="0" fontId="0" fillId="4" borderId="1" pivotButton="0" quotePrefix="0" xfId="0"/>
    <xf numFmtId="164" fontId="0" fillId="4" borderId="1" pivotButton="0" quotePrefix="0" xfId="0"/>
    <xf numFmtId="165" fontId="0" fillId="3" borderId="1" pivotButton="0" quotePrefix="0" xfId="0"/>
    <xf numFmtId="165" fontId="0" fillId="5" borderId="1" pivotButton="0" quotePrefix="0" xfId="0"/>
    <xf numFmtId="166" fontId="0" fillId="5" borderId="1" pivotButton="0" quotePrefix="0" xfId="0"/>
    <xf numFmtId="1" fontId="0" fillId="3" borderId="1" pivotButton="0" quotePrefix="0" xfId="0"/>
    <xf numFmtId="0" fontId="5" fillId="0" borderId="0" applyAlignment="1" pivotButton="0" quotePrefix="0" xfId="0">
      <alignment vertical="top"/>
    </xf>
    <xf numFmtId="0" fontId="0" fillId="0" borderId="0" applyAlignment="1" pivotButton="0" quotePrefix="0" xfId="0">
      <alignment vertical="top" wrapText="1"/>
    </xf>
  </cellXfs>
  <cellStyles count="1">
    <cellStyle name="Normal" xfId="0" builtinId="0" hidden="0"/>
  </cellStyles>
  <dxfs count="2">
    <dxf>
      <font>
        <b val="1"/>
        <color rgb="00DC2626"/>
      </font>
      <fill>
        <patternFill patternType="solid">
          <fgColor rgb="00FEE2E2"/>
          <bgColor rgb="00FEE2E2"/>
        </patternFill>
      </fill>
    </dxf>
    <dxf>
      <font>
        <b val="1"/>
        <color rgb="0022C55E"/>
      </font>
      <fill>
        <patternFill patternType="solid">
          <fgColor rgb="00DCFCE7"/>
          <b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Budget Allocated vs Spent by Category</a:t>
            </a:r>
          </a:p>
        </rich>
      </tx>
    </title>
    <plotArea>
      <barChart>
        <barDir val="col"/>
        <grouping val="clustered"/>
        <ser>
          <idx val="0"/>
          <order val="0"/>
          <tx>
            <strRef>
              <f>'Budget Categories'!F3</f>
            </strRef>
          </tx>
          <spPr>
            <a:solidFill xmlns:a="http://schemas.openxmlformats.org/drawingml/2006/main">
              <a:srgbClr val="14B8A6"/>
            </a:solidFill>
            <a:ln xmlns:a="http://schemas.openxmlformats.org/drawingml/2006/main">
              <a:prstDash val="solid"/>
            </a:ln>
          </spPr>
          <cat>
            <numRef>
              <f>'Budget Categories'!$A$3:$A$12</f>
            </numRef>
          </cat>
          <val>
            <numRef>
              <f>'Budget Categories'!$F$4:$F$12</f>
            </numRef>
          </val>
        </ser>
        <ser>
          <idx val="1"/>
          <order val="1"/>
          <tx>
            <strRef>
              <f>'Budget Categories'!G3</f>
            </strRef>
          </tx>
          <spPr>
            <a:solidFill xmlns:a="http://schemas.openxmlformats.org/drawingml/2006/main">
              <a:srgbClr val="DC2626"/>
            </a:solidFill>
            <a:ln xmlns:a="http://schemas.openxmlformats.org/drawingml/2006/main">
              <a:prstDash val="solid"/>
            </a:ln>
          </spPr>
          <cat>
            <numRef>
              <f>'Budget Categories'!$A$3:$A$12</f>
            </numRef>
          </cat>
          <val>
            <numRef>
              <f>'Budget Categories'!$G$4:$G$12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Support Category</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 AUD)</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Spending Distribution by Category</a:t>
            </a:r>
          </a:p>
        </rich>
      </tx>
    </title>
    <plotArea>
      <pieChart>
        <varyColors val="1"/>
        <ser>
          <idx val="0"/>
          <order val="0"/>
          <tx>
            <strRef>
              <f>'Budget Categories'!G3</f>
            </strRef>
          </tx>
          <spPr>
            <a:ln xmlns:a="http://schemas.openxmlformats.org/drawingml/2006/main">
              <a:prstDash val="solid"/>
            </a:ln>
          </spPr>
          <cat>
            <numRef>
              <f>'Budget Categories'!$A$3:$A$12</f>
            </numRef>
          </cat>
          <val>
            <numRef>
              <f>'Budget Categories'!$G$4:$G$12</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2</row>
      <rowOff>0</rowOff>
    </from>
    <ext cx="648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21</row>
      <rowOff>0</rowOff>
    </from>
    <ext cx="504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J13"/>
  <sheetViews>
    <sheetView workbookViewId="0">
      <pane ySplit="3" topLeftCell="A4" activePane="bottomLeft" state="frozen"/>
      <selection pane="bottomLeft" activeCell="A1" sqref="A1"/>
    </sheetView>
  </sheetViews>
  <sheetFormatPr baseColWidth="8" defaultRowHeight="15"/>
  <cols>
    <col width="18" customWidth="1" min="1" max="1"/>
    <col width="30" customWidth="1" min="2" max="2"/>
    <col width="26" customWidth="1" min="3" max="3"/>
    <col width="15" customWidth="1" min="4" max="4"/>
    <col width="15" customWidth="1" min="5" max="5"/>
    <col width="16" customWidth="1" min="6" max="6"/>
    <col width="16" customWidth="1" min="7" max="7"/>
    <col width="15" customWidth="1" min="8" max="8"/>
    <col width="12" customWidth="1" min="9" max="9"/>
    <col width="14" customWidth="1" min="10" max="10"/>
  </cols>
  <sheetData>
    <row r="1" ht="26" customHeight="1">
      <c r="A1" s="1" t="inlineStr">
        <is>
          <t>NDIS PLAN BUDGET TRACKER — CATEGORY BREAKDOWN</t>
        </is>
      </c>
    </row>
    <row r="2"/>
    <row r="3">
      <c r="A3" s="2" t="inlineStr">
        <is>
          <t>Support Category</t>
        </is>
      </c>
      <c r="B3" s="2" t="inlineStr">
        <is>
          <t>Support Item Description</t>
        </is>
      </c>
      <c r="C3" s="2" t="inlineStr">
        <is>
          <t>Provider</t>
        </is>
      </c>
      <c r="D3" s="2" t="inlineStr">
        <is>
          <t>Budget Start Date</t>
        </is>
      </c>
      <c r="E3" s="2" t="inlineStr">
        <is>
          <t>Budget End Date</t>
        </is>
      </c>
      <c r="F3" s="2" t="inlineStr">
        <is>
          <t>Total Allocated ($)</t>
        </is>
      </c>
      <c r="G3" s="2" t="inlineStr">
        <is>
          <t>Amount Spent ($)</t>
        </is>
      </c>
      <c r="H3" s="2" t="inlineStr">
        <is>
          <t>Remaining ($)</t>
        </is>
      </c>
      <c r="I3" s="2" t="inlineStr">
        <is>
          <t>% Utilised</t>
        </is>
      </c>
      <c r="J3" s="2" t="inlineStr">
        <is>
          <t>Status</t>
        </is>
      </c>
    </row>
    <row r="4">
      <c r="A4" s="3" t="inlineStr">
        <is>
          <t>Core Supports</t>
        </is>
      </c>
      <c r="B4" s="4" t="inlineStr">
        <is>
          <t>Assistance with Daily Life</t>
        </is>
      </c>
      <c r="C4" s="3" t="inlineStr">
        <is>
          <t>Sydney Home Care Services</t>
        </is>
      </c>
      <c r="D4" s="5" t="inlineStr">
        <is>
          <t>01/07/2026</t>
        </is>
      </c>
      <c r="E4" s="5" t="inlineStr">
        <is>
          <t>30/06/2027</t>
        </is>
      </c>
      <c r="F4" s="6" t="n">
        <v>18500</v>
      </c>
      <c r="G4" s="6" t="n">
        <v>12340</v>
      </c>
      <c r="H4" s="7">
        <f>F4-G4</f>
        <v/>
      </c>
      <c r="I4" s="8">
        <f>IFERROR(G4/F4,0)</f>
        <v/>
      </c>
      <c r="J4" s="3">
        <f>IF(I4&gt;=1,"Over Budget",IF(I4&gt;=0.8,"Monitor","On Track"))</f>
        <v/>
      </c>
    </row>
    <row r="5">
      <c r="A5" s="9" t="inlineStr">
        <is>
          <t>Core Supports</t>
        </is>
      </c>
      <c r="B5" s="10" t="inlineStr">
        <is>
          <t>Consumables (continence, nutrition)</t>
        </is>
      </c>
      <c r="C5" s="9" t="inlineStr">
        <is>
          <t>MedSupply Direct</t>
        </is>
      </c>
      <c r="D5" s="11" t="inlineStr">
        <is>
          <t>01/07/2026</t>
        </is>
      </c>
      <c r="E5" s="11" t="inlineStr">
        <is>
          <t>30/06/2027</t>
        </is>
      </c>
      <c r="F5" s="6" t="n">
        <v>2200</v>
      </c>
      <c r="G5" s="6" t="n">
        <v>1875.5</v>
      </c>
      <c r="H5" s="12">
        <f>F5-G5</f>
        <v/>
      </c>
      <c r="I5" s="13">
        <f>IFERROR(G5/F5,0)</f>
        <v/>
      </c>
      <c r="J5" s="9">
        <f>IF(I5&gt;=1,"Over Budget",IF(I5&gt;=0.8,"Monitor","On Track"))</f>
        <v/>
      </c>
    </row>
    <row r="6">
      <c r="A6" s="3" t="inlineStr">
        <is>
          <t>Core Supports</t>
        </is>
      </c>
      <c r="B6" s="4" t="inlineStr">
        <is>
          <t>Transport</t>
        </is>
      </c>
      <c r="C6" s="3" t="inlineStr">
        <is>
          <t>Melbourne Community Transport</t>
        </is>
      </c>
      <c r="D6" s="5" t="inlineStr">
        <is>
          <t>01/07/2026</t>
        </is>
      </c>
      <c r="E6" s="5" t="inlineStr">
        <is>
          <t>30/06/2027</t>
        </is>
      </c>
      <c r="F6" s="6" t="n">
        <v>3600</v>
      </c>
      <c r="G6" s="6" t="n">
        <v>3600</v>
      </c>
      <c r="H6" s="7">
        <f>F6-G6</f>
        <v/>
      </c>
      <c r="I6" s="8">
        <f>IFERROR(G6/F6,0)</f>
        <v/>
      </c>
      <c r="J6" s="3">
        <f>IF(I6&gt;=1,"Over Budget",IF(I6&gt;=0.8,"Monitor","On Track"))</f>
        <v/>
      </c>
    </row>
    <row r="7">
      <c r="A7" s="9" t="inlineStr">
        <is>
          <t>Core Supports</t>
        </is>
      </c>
      <c r="B7" s="10" t="inlineStr">
        <is>
          <t>Social &amp; Community Participation</t>
        </is>
      </c>
      <c r="C7" s="9" t="inlineStr">
        <is>
          <t>Brisbane Support Network</t>
        </is>
      </c>
      <c r="D7" s="11" t="inlineStr">
        <is>
          <t>01/07/2026</t>
        </is>
      </c>
      <c r="E7" s="11" t="inlineStr">
        <is>
          <t>30/06/2027</t>
        </is>
      </c>
      <c r="F7" s="6" t="n">
        <v>5400</v>
      </c>
      <c r="G7" s="6" t="n">
        <v>4120</v>
      </c>
      <c r="H7" s="12">
        <f>F7-G7</f>
        <v/>
      </c>
      <c r="I7" s="13">
        <f>IFERROR(G7/F7,0)</f>
        <v/>
      </c>
      <c r="J7" s="9">
        <f>IF(I7&gt;=1,"Over Budget",IF(I7&gt;=0.8,"Monitor","On Track"))</f>
        <v/>
      </c>
    </row>
    <row r="8">
      <c r="A8" s="3" t="inlineStr">
        <is>
          <t>Capacity Building</t>
        </is>
      </c>
      <c r="B8" s="4" t="inlineStr">
        <is>
          <t>Improved Daily Living Skills</t>
        </is>
      </c>
      <c r="C8" s="3" t="inlineStr">
        <is>
          <t>Adelaide Allied Health Group</t>
        </is>
      </c>
      <c r="D8" s="5" t="inlineStr">
        <is>
          <t>01/07/2026</t>
        </is>
      </c>
      <c r="E8" s="5" t="inlineStr">
        <is>
          <t>30/06/2027</t>
        </is>
      </c>
      <c r="F8" s="6" t="n">
        <v>7200</v>
      </c>
      <c r="G8" s="6" t="n">
        <v>3050</v>
      </c>
      <c r="H8" s="7">
        <f>F8-G8</f>
        <v/>
      </c>
      <c r="I8" s="8">
        <f>IFERROR(G8/F8,0)</f>
        <v/>
      </c>
      <c r="J8" s="3">
        <f>IF(I8&gt;=1,"Over Budget",IF(I8&gt;=0.8,"Monitor","On Track"))</f>
        <v/>
      </c>
    </row>
    <row r="9">
      <c r="A9" s="9" t="inlineStr">
        <is>
          <t>Capacity Building</t>
        </is>
      </c>
      <c r="B9" s="10" t="inlineStr">
        <is>
          <t>Finding &amp; Keeping a Job</t>
        </is>
      </c>
      <c r="C9" s="9" t="inlineStr">
        <is>
          <t>Perth Employment Solutions</t>
        </is>
      </c>
      <c r="D9" s="11" t="inlineStr">
        <is>
          <t>01/07/2026</t>
        </is>
      </c>
      <c r="E9" s="11" t="inlineStr">
        <is>
          <t>30/06/2027</t>
        </is>
      </c>
      <c r="F9" s="6" t="n">
        <v>4000</v>
      </c>
      <c r="G9" s="6" t="n">
        <v>950</v>
      </c>
      <c r="H9" s="12">
        <f>F9-G9</f>
        <v/>
      </c>
      <c r="I9" s="13">
        <f>IFERROR(G9/F9,0)</f>
        <v/>
      </c>
      <c r="J9" s="9">
        <f>IF(I9&gt;=1,"Over Budget",IF(I9&gt;=0.8,"Monitor","On Track"))</f>
        <v/>
      </c>
    </row>
    <row r="10">
      <c r="A10" s="3" t="inlineStr">
        <is>
          <t>Capacity Building</t>
        </is>
      </c>
      <c r="B10" s="4" t="inlineStr">
        <is>
          <t>Improved Relationships</t>
        </is>
      </c>
      <c r="C10" s="3" t="inlineStr">
        <is>
          <t>Gold Coast Behaviour Support</t>
        </is>
      </c>
      <c r="D10" s="5" t="inlineStr">
        <is>
          <t>01/07/2026</t>
        </is>
      </c>
      <c r="E10" s="5" t="inlineStr">
        <is>
          <t>30/06/2027</t>
        </is>
      </c>
      <c r="F10" s="6" t="n">
        <v>3100</v>
      </c>
      <c r="G10" s="6" t="n">
        <v>3100</v>
      </c>
      <c r="H10" s="7">
        <f>F10-G10</f>
        <v/>
      </c>
      <c r="I10" s="8">
        <f>IFERROR(G10/F10,0)</f>
        <v/>
      </c>
      <c r="J10" s="3">
        <f>IF(I10&gt;=1,"Over Budget",IF(I10&gt;=0.8,"Monitor","On Track"))</f>
        <v/>
      </c>
    </row>
    <row r="11">
      <c r="A11" s="9" t="inlineStr">
        <is>
          <t>Capital Supports</t>
        </is>
      </c>
      <c r="B11" s="10" t="inlineStr">
        <is>
          <t>Assistive Technology</t>
        </is>
      </c>
      <c r="C11" s="9" t="inlineStr">
        <is>
          <t>Newcastle Mobility Equipment</t>
        </is>
      </c>
      <c r="D11" s="11" t="inlineStr">
        <is>
          <t>01/07/2026</t>
        </is>
      </c>
      <c r="E11" s="11" t="inlineStr">
        <is>
          <t>30/06/2027</t>
        </is>
      </c>
      <c r="F11" s="6" t="n">
        <v>6500</v>
      </c>
      <c r="G11" s="6" t="n">
        <v>6800</v>
      </c>
      <c r="H11" s="12">
        <f>F11-G11</f>
        <v/>
      </c>
      <c r="I11" s="13">
        <f>IFERROR(G11/F11,0)</f>
        <v/>
      </c>
      <c r="J11" s="9">
        <f>IF(I11&gt;=1,"Over Budget",IF(I11&gt;=0.8,"Monitor","On Track"))</f>
        <v/>
      </c>
    </row>
    <row r="12">
      <c r="A12" s="3" t="inlineStr">
        <is>
          <t>Capital Supports</t>
        </is>
      </c>
      <c r="B12" s="4" t="inlineStr">
        <is>
          <t>Home Modifications</t>
        </is>
      </c>
      <c r="C12" s="3" t="inlineStr">
        <is>
          <t>Canberra Access Modifications</t>
        </is>
      </c>
      <c r="D12" s="5" t="inlineStr">
        <is>
          <t>01/07/2026</t>
        </is>
      </c>
      <c r="E12" s="5" t="inlineStr">
        <is>
          <t>30/06/2027</t>
        </is>
      </c>
      <c r="F12" s="6" t="n">
        <v>9000</v>
      </c>
      <c r="G12" s="6" t="n">
        <v>0</v>
      </c>
      <c r="H12" s="7">
        <f>F12-G12</f>
        <v/>
      </c>
      <c r="I12" s="8">
        <f>IFERROR(G12/F12,0)</f>
        <v/>
      </c>
      <c r="J12" s="3">
        <f>IF(I12&gt;=1,"Over Budget",IF(I12&gt;=0.8,"Monitor","On Track"))</f>
        <v/>
      </c>
    </row>
    <row r="13">
      <c r="A13" s="14" t="inlineStr">
        <is>
          <t>TOTAL</t>
        </is>
      </c>
      <c r="B13" s="15" t="n"/>
      <c r="C13" s="15" t="n"/>
      <c r="D13" s="15" t="n"/>
      <c r="E13" s="15" t="n"/>
      <c r="F13" s="16">
        <f>SUM(F4:F12)</f>
        <v/>
      </c>
      <c r="G13" s="16">
        <f>SUM(G4:G12)</f>
        <v/>
      </c>
      <c r="H13" s="16">
        <f>SUM(H4:H12)</f>
        <v/>
      </c>
      <c r="I13" s="17">
        <f>IFERROR(G13/F13,0)</f>
        <v/>
      </c>
      <c r="J13" s="18" t="inlineStr"/>
    </row>
  </sheetData>
  <mergeCells count="1">
    <mergeCell ref="A1:J1"/>
  </mergeCells>
  <conditionalFormatting sqref="J4:J12">
    <cfRule type="expression" priority="1" dxfId="0" stopIfTrue="1">
      <formula>J4="Over Budget"</formula>
    </cfRule>
    <cfRule type="expression" priority="2" dxfId="1" stopIfTrue="1">
      <formula>J4="On Track"</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18"/>
  <sheetViews>
    <sheetView workbookViewId="0">
      <pane ySplit="3" topLeftCell="A4" activePane="bottomLeft" state="frozen"/>
      <selection pane="bottomLeft" activeCell="A1" sqref="A1"/>
    </sheetView>
  </sheetViews>
  <sheetFormatPr baseColWidth="8" defaultRowHeight="15"/>
  <cols>
    <col width="14" customWidth="1" min="1" max="1"/>
    <col width="18" customWidth="1" min="2" max="2"/>
    <col width="18" customWidth="1" min="3" max="3"/>
    <col width="26" customWidth="1" min="4" max="4"/>
    <col width="30" customWidth="1" min="5" max="5"/>
    <col width="16" customWidth="1" min="6" max="6"/>
    <col width="16" customWidth="1" min="7" max="7"/>
    <col width="14" customWidth="1" min="8" max="8"/>
    <col width="18" customWidth="1" min="9" max="9"/>
  </cols>
  <sheetData>
    <row r="1" ht="26" customHeight="1">
      <c r="A1" s="19" t="inlineStr">
        <is>
          <t>NDIS CLAIMS &amp; INVOICE LOG</t>
        </is>
      </c>
    </row>
    <row r="2"/>
    <row r="3">
      <c r="A3" s="2" t="inlineStr">
        <is>
          <t>Claim Date</t>
        </is>
      </c>
      <c r="B3" s="2" t="inlineStr">
        <is>
          <t>Participant Name</t>
        </is>
      </c>
      <c r="C3" s="2" t="inlineStr">
        <is>
          <t>Support Category</t>
        </is>
      </c>
      <c r="D3" s="2" t="inlineStr">
        <is>
          <t>Provider</t>
        </is>
      </c>
      <c r="E3" s="2" t="inlineStr">
        <is>
          <t>Description</t>
        </is>
      </c>
      <c r="F3" s="2" t="inlineStr">
        <is>
          <t>Amount Claimed ($)</t>
        </is>
      </c>
      <c r="G3" s="2" t="inlineStr">
        <is>
          <t>Payment Method</t>
        </is>
      </c>
      <c r="H3" s="2" t="inlineStr">
        <is>
          <t>Claim Status</t>
        </is>
      </c>
      <c r="I3" s="2" t="inlineStr">
        <is>
          <t>Category Remaining ($)</t>
        </is>
      </c>
    </row>
    <row r="4">
      <c r="A4" s="5" t="inlineStr">
        <is>
          <t>05/07/2026</t>
        </is>
      </c>
      <c r="B4" s="3" t="inlineStr">
        <is>
          <t>Olivia Baker</t>
        </is>
      </c>
      <c r="C4" s="3" t="inlineStr">
        <is>
          <t>Core Supports</t>
        </is>
      </c>
      <c r="D4" s="3" t="inlineStr">
        <is>
          <t>Sydney Home Care Services</t>
        </is>
      </c>
      <c r="E4" s="4" t="inlineStr">
        <is>
          <t>Weekly personal care support</t>
        </is>
      </c>
      <c r="F4" s="6" t="n">
        <v>620</v>
      </c>
      <c r="G4" s="3" t="inlineStr">
        <is>
          <t>Plan Managed</t>
        </is>
      </c>
      <c r="H4" s="3" t="inlineStr">
        <is>
          <t>Paid</t>
        </is>
      </c>
      <c r="I4" s="7">
        <f>IFERROR(VLOOKUP(C4,'Budget Categories'!A4:H12,8,FALSE),"Category Total")</f>
        <v/>
      </c>
    </row>
    <row r="5">
      <c r="A5" s="11" t="inlineStr">
        <is>
          <t>12/07/2026</t>
        </is>
      </c>
      <c r="B5" s="9" t="inlineStr">
        <is>
          <t>Jack Nguyen</t>
        </is>
      </c>
      <c r="C5" s="9" t="inlineStr">
        <is>
          <t>Core Supports</t>
        </is>
      </c>
      <c r="D5" s="9" t="inlineStr">
        <is>
          <t>MedSupply Direct</t>
        </is>
      </c>
      <c r="E5" s="10" t="inlineStr">
        <is>
          <t>Continence consumables order</t>
        </is>
      </c>
      <c r="F5" s="6" t="n">
        <v>185.5</v>
      </c>
      <c r="G5" s="9" t="inlineStr">
        <is>
          <t>Agency Managed</t>
        </is>
      </c>
      <c r="H5" s="9" t="inlineStr">
        <is>
          <t>Paid</t>
        </is>
      </c>
      <c r="I5" s="12">
        <f>IFERROR(VLOOKUP(C5,'Budget Categories'!A4:H12,8,FALSE),"Category Total")</f>
        <v/>
      </c>
    </row>
    <row r="6">
      <c r="A6" s="5" t="inlineStr">
        <is>
          <t>18/07/2026</t>
        </is>
      </c>
      <c r="B6" s="3" t="inlineStr">
        <is>
          <t>Charlotte Ryan</t>
        </is>
      </c>
      <c r="C6" s="3" t="inlineStr">
        <is>
          <t>Capacity Building</t>
        </is>
      </c>
      <c r="D6" s="3" t="inlineStr">
        <is>
          <t>Adelaide Allied Health Group</t>
        </is>
      </c>
      <c r="E6" s="4" t="inlineStr">
        <is>
          <t>Occupational therapy session</t>
        </is>
      </c>
      <c r="F6" s="6" t="n">
        <v>340</v>
      </c>
      <c r="G6" s="3" t="inlineStr">
        <is>
          <t>Self Managed</t>
        </is>
      </c>
      <c r="H6" s="3" t="inlineStr">
        <is>
          <t>Pending</t>
        </is>
      </c>
      <c r="I6" s="7">
        <f>IFERROR(VLOOKUP(C6,'Budget Categories'!A4:H12,8,FALSE),"Category Total")</f>
        <v/>
      </c>
    </row>
    <row r="7">
      <c r="A7" s="11" t="inlineStr">
        <is>
          <t>22/07/2026</t>
        </is>
      </c>
      <c r="B7" s="9" t="inlineStr">
        <is>
          <t>Liam Foster</t>
        </is>
      </c>
      <c r="C7" s="9" t="inlineStr">
        <is>
          <t>Core Supports</t>
        </is>
      </c>
      <c r="D7" s="9" t="inlineStr">
        <is>
          <t>Melbourne Community Transport</t>
        </is>
      </c>
      <c r="E7" s="10" t="inlineStr">
        <is>
          <t>Fortnightly transport bookings</t>
        </is>
      </c>
      <c r="F7" s="6" t="n">
        <v>300</v>
      </c>
      <c r="G7" s="9" t="inlineStr">
        <is>
          <t>Plan Managed</t>
        </is>
      </c>
      <c r="H7" s="9" t="inlineStr">
        <is>
          <t>Paid</t>
        </is>
      </c>
      <c r="I7" s="12">
        <f>IFERROR(VLOOKUP(C7,'Budget Categories'!A4:H12,8,FALSE),"Category Total")</f>
        <v/>
      </c>
    </row>
    <row r="8">
      <c r="A8" s="5" t="inlineStr">
        <is>
          <t>29/07/2026</t>
        </is>
      </c>
      <c r="B8" s="3" t="inlineStr">
        <is>
          <t>Mia Thompson</t>
        </is>
      </c>
      <c r="C8" s="3" t="inlineStr">
        <is>
          <t>Capacity Building</t>
        </is>
      </c>
      <c r="D8" s="3" t="inlineStr">
        <is>
          <t>Perth Employment Solutions</t>
        </is>
      </c>
      <c r="E8" s="4" t="inlineStr">
        <is>
          <t>Job coaching session</t>
        </is>
      </c>
      <c r="F8" s="6" t="n">
        <v>190</v>
      </c>
      <c r="G8" s="3" t="inlineStr">
        <is>
          <t>Plan Managed</t>
        </is>
      </c>
      <c r="H8" s="3" t="inlineStr">
        <is>
          <t>Paid</t>
        </is>
      </c>
      <c r="I8" s="7">
        <f>IFERROR(VLOOKUP(C8,'Budget Categories'!A4:H12,8,FALSE),"Category Total")</f>
        <v/>
      </c>
    </row>
    <row r="9">
      <c r="A9" s="11" t="inlineStr">
        <is>
          <t>03/08/2026</t>
        </is>
      </c>
      <c r="B9" s="9" t="inlineStr">
        <is>
          <t>Ethan Walsh</t>
        </is>
      </c>
      <c r="C9" s="9" t="inlineStr">
        <is>
          <t>Capital Supports</t>
        </is>
      </c>
      <c r="D9" s="9" t="inlineStr">
        <is>
          <t>Newcastle Mobility Equipment</t>
        </is>
      </c>
      <c r="E9" s="10" t="inlineStr">
        <is>
          <t>Wheelchair maintenance</t>
        </is>
      </c>
      <c r="F9" s="6" t="n">
        <v>450</v>
      </c>
      <c r="G9" s="9" t="inlineStr">
        <is>
          <t>Agency Managed</t>
        </is>
      </c>
      <c r="H9" s="9" t="inlineStr">
        <is>
          <t>Rejected</t>
        </is>
      </c>
      <c r="I9" s="12">
        <f>IFERROR(VLOOKUP(C9,'Budget Categories'!A4:H12,8,FALSE),"Category Total")</f>
        <v/>
      </c>
    </row>
    <row r="10">
      <c r="A10" s="5" t="inlineStr">
        <is>
          <t>10/08/2026</t>
        </is>
      </c>
      <c r="B10" s="3" t="inlineStr">
        <is>
          <t>Ruby Simmons</t>
        </is>
      </c>
      <c r="C10" s="3" t="inlineStr">
        <is>
          <t>Core Supports</t>
        </is>
      </c>
      <c r="D10" s="3" t="inlineStr">
        <is>
          <t>Brisbane Support Network</t>
        </is>
      </c>
      <c r="E10" s="4" t="inlineStr">
        <is>
          <t>Community access outing</t>
        </is>
      </c>
      <c r="F10" s="6" t="n">
        <v>210</v>
      </c>
      <c r="G10" s="3" t="inlineStr">
        <is>
          <t>Self Managed</t>
        </is>
      </c>
      <c r="H10" s="3" t="inlineStr">
        <is>
          <t>Paid</t>
        </is>
      </c>
      <c r="I10" s="7">
        <f>IFERROR(VLOOKUP(C10,'Budget Categories'!A4:H12,8,FALSE),"Category Total")</f>
        <v/>
      </c>
    </row>
    <row r="11">
      <c r="A11" s="11" t="inlineStr">
        <is>
          <t>17/08/2026</t>
        </is>
      </c>
      <c r="B11" s="9" t="inlineStr">
        <is>
          <t>Noah Clarke</t>
        </is>
      </c>
      <c r="C11" s="9" t="inlineStr">
        <is>
          <t>Capacity Building</t>
        </is>
      </c>
      <c r="D11" s="9" t="inlineStr">
        <is>
          <t>Gold Coast Behaviour Support</t>
        </is>
      </c>
      <c r="E11" s="10" t="inlineStr">
        <is>
          <t>Behaviour support review</t>
        </is>
      </c>
      <c r="F11" s="6" t="n">
        <v>480</v>
      </c>
      <c r="G11" s="9" t="inlineStr">
        <is>
          <t>Plan Managed</t>
        </is>
      </c>
      <c r="H11" s="9" t="inlineStr">
        <is>
          <t>Pending</t>
        </is>
      </c>
      <c r="I11" s="12">
        <f>IFERROR(VLOOKUP(C11,'Budget Categories'!A4:H12,8,FALSE),"Category Total")</f>
        <v/>
      </c>
    </row>
    <row r="12">
      <c r="A12" s="5" t="inlineStr">
        <is>
          <t>24/08/2026</t>
        </is>
      </c>
      <c r="B12" s="3" t="inlineStr">
        <is>
          <t>Isla Reid</t>
        </is>
      </c>
      <c r="C12" s="3" t="inlineStr">
        <is>
          <t>Capital Supports</t>
        </is>
      </c>
      <c r="D12" s="3" t="inlineStr">
        <is>
          <t>Canberra Access Modifications</t>
        </is>
      </c>
      <c r="E12" s="4" t="inlineStr">
        <is>
          <t>Bathroom modification quote</t>
        </is>
      </c>
      <c r="F12" s="6" t="n">
        <v>1200</v>
      </c>
      <c r="G12" s="3" t="inlineStr">
        <is>
          <t>Plan Managed</t>
        </is>
      </c>
      <c r="H12" s="3" t="inlineStr">
        <is>
          <t>Paid</t>
        </is>
      </c>
      <c r="I12" s="7">
        <f>IFERROR(VLOOKUP(C12,'Budget Categories'!A4:H12,8,FALSE),"Category Total")</f>
        <v/>
      </c>
    </row>
    <row r="13">
      <c r="A13" s="11" t="inlineStr">
        <is>
          <t>31/08/2026</t>
        </is>
      </c>
      <c r="B13" s="9" t="inlineStr">
        <is>
          <t>Oscar Bennett</t>
        </is>
      </c>
      <c r="C13" s="9" t="inlineStr">
        <is>
          <t>Core Supports</t>
        </is>
      </c>
      <c r="D13" s="9" t="inlineStr">
        <is>
          <t>Sydney Home Care Services</t>
        </is>
      </c>
      <c r="E13" s="10" t="inlineStr">
        <is>
          <t>Weekend support shift</t>
        </is>
      </c>
      <c r="F13" s="6" t="n">
        <v>540</v>
      </c>
      <c r="G13" s="9" t="inlineStr">
        <is>
          <t>Plan Managed</t>
        </is>
      </c>
      <c r="H13" s="9" t="inlineStr">
        <is>
          <t>Paid</t>
        </is>
      </c>
      <c r="I13" s="12">
        <f>IFERROR(VLOOKUP(C13,'Budget Categories'!A4:H12,8,FALSE),"Category Total")</f>
        <v/>
      </c>
    </row>
    <row r="14">
      <c r="A14" s="14" t="inlineStr">
        <is>
          <t>TOTAL / COUNT</t>
        </is>
      </c>
      <c r="B14" s="15" t="n"/>
      <c r="C14" s="15" t="n"/>
      <c r="D14" s="15" t="n"/>
      <c r="E14" s="15" t="n"/>
      <c r="F14" s="16">
        <f>SUM(F4:F13)</f>
        <v/>
      </c>
      <c r="G14" s="18" t="inlineStr"/>
      <c r="H14" s="18">
        <f>COUNTIF(H4:H13,"Paid")</f>
        <v/>
      </c>
      <c r="I14" s="18" t="inlineStr"/>
    </row>
    <row r="15"/>
    <row r="16">
      <c r="A16" s="20" t="inlineStr">
        <is>
          <t>Average Claim Amount ($)</t>
        </is>
      </c>
      <c r="B16" s="21">
        <f>IFERROR(AVERAGE(F4:F13),0)</f>
        <v/>
      </c>
    </row>
    <row r="17">
      <c r="A17" s="20" t="inlineStr">
        <is>
          <t>Pending Claims Count</t>
        </is>
      </c>
      <c r="B17">
        <f>COUNTIF(H4:H13,"Pending")</f>
        <v/>
      </c>
    </row>
    <row r="18">
      <c r="A18" s="20" t="inlineStr">
        <is>
          <t>Rejected Claims Count</t>
        </is>
      </c>
      <c r="B18">
        <f>COUNTIF(H4:H13,"Rejected")</f>
        <v/>
      </c>
    </row>
  </sheetData>
  <mergeCells count="1">
    <mergeCell ref="A1:I1"/>
  </mergeCells>
  <dataValidations count="3">
    <dataValidation sqref="C4:C13" showErrorMessage="1" showInputMessage="1" allowBlank="1" type="list">
      <formula1>"Core Supports,Capacity Building,Capital Supports"</formula1>
    </dataValidation>
    <dataValidation sqref="H4:H13" showErrorMessage="1" showInputMessage="1" allowBlank="1" type="list">
      <formula1>"Paid,Pending,Rejected"</formula1>
    </dataValidation>
    <dataValidation sqref="G4:G13" showErrorMessage="1" showInputMessage="1" allowBlank="1" type="list">
      <formula1>"Plan Managed,Agency Managed,Self Managed"</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26" customWidth="1" min="1" max="1"/>
    <col width="34" customWidth="1" min="2" max="2"/>
    <col width="14" customWidth="1" min="3" max="3"/>
    <col width="14" customWidth="1" min="4" max="4"/>
    <col width="14" customWidth="1" min="5" max="5"/>
    <col width="14" customWidth="1" min="6" max="6"/>
  </cols>
  <sheetData>
    <row r="1" ht="26" customHeight="1">
      <c r="A1" s="19" t="inlineStr">
        <is>
          <t>NDIS PLAN DASHBOARD</t>
        </is>
      </c>
    </row>
    <row r="2"/>
    <row r="3">
      <c r="A3" s="20" t="inlineStr">
        <is>
          <t>Participant Name</t>
        </is>
      </c>
      <c r="B3" s="22" t="inlineStr">
        <is>
          <t>Charlotte Ryan</t>
        </is>
      </c>
    </row>
    <row r="4">
      <c r="A4" s="20" t="inlineStr">
        <is>
          <t>NDIS Number</t>
        </is>
      </c>
      <c r="B4" s="22" t="inlineStr">
        <is>
          <t>4301 5567 892</t>
        </is>
      </c>
    </row>
    <row r="5">
      <c r="A5" s="20" t="inlineStr">
        <is>
          <t>Plan Manager</t>
        </is>
      </c>
      <c r="B5" s="22" t="inlineStr">
        <is>
          <t>Sydney Plan Management Co.</t>
        </is>
      </c>
    </row>
    <row r="6">
      <c r="A6" s="20" t="inlineStr">
        <is>
          <t>Plan Start Date</t>
        </is>
      </c>
      <c r="B6" s="23" t="inlineStr">
        <is>
          <t>01/07/2026</t>
        </is>
      </c>
    </row>
    <row r="7">
      <c r="A7" s="20" t="inlineStr">
        <is>
          <t>Plan End Date</t>
        </is>
      </c>
      <c r="B7" s="23" t="inlineStr">
        <is>
          <t>30/06/2027</t>
        </is>
      </c>
    </row>
    <row r="8"/>
    <row r="9">
      <c r="A9" s="14" t="inlineStr">
        <is>
          <t>KEY METRICS</t>
        </is>
      </c>
    </row>
    <row r="10">
      <c r="A10" s="20" t="inlineStr">
        <is>
          <t>Total Plan Budget ($)</t>
        </is>
      </c>
      <c r="B10" s="24">
        <f>'Budget Categories'!F13</f>
        <v/>
      </c>
    </row>
    <row r="11">
      <c r="A11" s="20" t="inlineStr">
        <is>
          <t>Total Amount Spent ($)</t>
        </is>
      </c>
      <c r="B11" s="25">
        <f>'Budget Categories'!G13</f>
        <v/>
      </c>
    </row>
    <row r="12">
      <c r="A12" s="20" t="inlineStr">
        <is>
          <t>Total Remaining ($)</t>
        </is>
      </c>
      <c r="B12" s="24">
        <f>'Budget Categories'!H13</f>
        <v/>
      </c>
    </row>
    <row r="13">
      <c r="A13" s="20" t="inlineStr">
        <is>
          <t>Overall % Utilised</t>
        </is>
      </c>
      <c r="B13" s="26">
        <f>'Budget Categories'!I13</f>
        <v/>
      </c>
    </row>
    <row r="14">
      <c r="A14" s="20" t="inlineStr">
        <is>
          <t>Total Claims Logged</t>
        </is>
      </c>
      <c r="B14" s="27">
        <f>COUNTA('Claims Log'!B4:B13)</f>
        <v/>
      </c>
    </row>
    <row r="15">
      <c r="A15" s="20" t="inlineStr">
        <is>
          <t>Total Claimed Amount ($)</t>
        </is>
      </c>
      <c r="B15" s="25">
        <f>'Claims Log'!F14</f>
        <v/>
      </c>
    </row>
    <row r="16"/>
    <row r="17">
      <c r="A17" s="20" t="inlineStr">
        <is>
          <t>Budget Status</t>
        </is>
      </c>
      <c r="B17" s="20">
        <f>IF(B13&gt;=1,"Over Budget - Review Required",IF(B13&gt;=0.8,"Approaching Limit","On Track"))</f>
        <v/>
      </c>
    </row>
  </sheetData>
  <mergeCells count="2">
    <mergeCell ref="A1:F1"/>
    <mergeCell ref="A9:B9"/>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22" customWidth="1" min="1" max="1"/>
    <col width="90" customWidth="1" min="2" max="2"/>
  </cols>
  <sheetData>
    <row r="1" ht="26" customHeight="1">
      <c r="A1" s="19" t="inlineStr">
        <is>
          <t>HOW TO USE THIS NDIS BUDGET TRACKER</t>
        </is>
      </c>
    </row>
    <row r="2"/>
    <row r="3" ht="45" customHeight="1">
      <c r="A3" s="28" t="inlineStr">
        <is>
          <t>Budget Categories</t>
        </is>
      </c>
      <c r="B3" s="29" t="inlineStr">
        <is>
          <t>Shows the breakdown of your NDIS plan by support category (Core, Capacity Building, Capital Supports). Enter your allocated budget and amount spent in the yellow cells; remaining budget, % utilised and status update automatically.</t>
        </is>
      </c>
    </row>
    <row r="4" ht="45" customHeight="1">
      <c r="A4" s="28" t="inlineStr">
        <is>
          <t>Claims Log</t>
        </is>
      </c>
      <c r="B4" s="29" t="inlineStr">
        <is>
          <t>Record every invoice or claim as it happens. Choose Support Category, Payment Method and Claim Status from the dropdown lists. The Category Remaining column uses VLOOKUP to check remaining funds in that category.</t>
        </is>
      </c>
    </row>
    <row r="5" ht="45" customHeight="1">
      <c r="A5" s="28" t="inlineStr">
        <is>
          <t>Dashboard</t>
        </is>
      </c>
      <c r="B5" s="29" t="inlineStr">
        <is>
          <t>Provides a one-page overview of plan totals, overall budget status and charts comparing allocated versus spent amounts across categories, plus a spending distribution pie chart.</t>
        </is>
      </c>
    </row>
    <row r="6" ht="45" customHeight="1">
      <c r="A6" s="28" t="inlineStr">
        <is>
          <t>Yellow Cells</t>
        </is>
      </c>
      <c r="B6" s="29" t="inlineStr">
        <is>
          <t>Pale yellow cells are for manual entry — update these regularly to keep the tracker accurate.</t>
        </is>
      </c>
    </row>
    <row r="7" ht="45" customHeight="1">
      <c r="A7" s="28" t="inlineStr">
        <is>
          <t>Status Colours</t>
        </is>
      </c>
      <c r="B7" s="29" t="inlineStr">
        <is>
          <t>Green = On Track, Amber = Monitor (80%+ used), Red = Over Budget. Review categories marked Over Budget with your Plan Manager or Support Coordinator.</t>
        </is>
      </c>
    </row>
    <row r="8" ht="45" customHeight="1">
      <c r="A8" s="28" t="inlineStr">
        <is>
          <t>Claim Statuses</t>
        </is>
      </c>
      <c r="B8" s="29" t="inlineStr">
        <is>
          <t>Paid = processed by provider/plan manager, Pending = submitted but not yet paid, Rejected = claim was declined and needs review.</t>
        </is>
      </c>
    </row>
    <row r="9" ht="45" customHeight="1">
      <c r="A9" s="28" t="inlineStr">
        <is>
          <t>Data Currency</t>
        </is>
      </c>
      <c r="B9" s="29" t="inlineStr">
        <is>
          <t>All dates use DD/MM/YYYY (Australian format) and all monetary values are in Australian Dollars (AUD).</t>
        </is>
      </c>
    </row>
    <row r="10" ht="45" customHeight="1">
      <c r="A10" s="28" t="inlineStr">
        <is>
          <t>Disclaimer</t>
        </is>
      </c>
      <c r="B10" s="29" t="inlineStr">
        <is>
          <t>This spreadsheet is a personal budgeting tool only and does not replace official NDIS Portal records. Always confirm balances via myplace or your Plan Manager.</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2026-07-20T18:01:28Z</dcterms:created>
  <dcterms:modified xmlns:dcterms="http://purl.org/dc/terms/" xmlns:xsi="http://www.w3.org/2001/XMLSchema-instance" xsi:type="dcterms:W3CDTF">2026-07-20T18:01:28Z</dcterms:modified>
</cp:coreProperties>
</file>