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Regist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164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165" fontId="0" fillId="5" borderId="1" pivotButton="0" quotePrefix="0" xfId="0"/>
    <xf numFmtId="165" fontId="0" fillId="4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0" fontId="0" fillId="6" borderId="1" pivotButton="0" quotePrefix="0" xfId="0"/>
    <xf numFmtId="164" fontId="0" fillId="6" borderId="1" pivotButton="0" quotePrefix="0" xfId="0"/>
    <xf numFmtId="0" fontId="0" fillId="6" borderId="1" applyAlignment="1" pivotButton="0" quotePrefix="0" xfId="0">
      <alignment horizontal="center" vertical="center" wrapText="1"/>
    </xf>
    <xf numFmtId="165" fontId="0" fillId="6" borderId="1" pivotButton="0" quotePrefix="0" xfId="0"/>
    <xf numFmtId="0" fontId="3" fillId="0" borderId="0" applyAlignment="1" pivotButton="0" quotePrefix="0" xfId="0">
      <alignment horizontal="right"/>
    </xf>
    <xf numFmtId="165" fontId="3" fillId="3" borderId="1" pivotButton="0" quotePrefix="0" xfId="0"/>
    <xf numFmtId="0" fontId="4" fillId="0" borderId="0" pivotButton="0" quotePrefix="0" xfId="0"/>
    <xf numFmtId="165" fontId="3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4" fillId="0" borderId="1" pivotButton="0" quotePrefix="0" xfId="0"/>
    <xf numFmtId="165" fontId="3" fillId="0" borderId="1" pivotButton="0" quotePrefix="0" xfId="0"/>
    <xf numFmtId="0" fontId="2" fillId="3" borderId="0" pivotButton="0" quotePrefix="0" xfId="0"/>
    <xf numFmtId="0" fontId="3" fillId="0" borderId="1" pivotButton="0" quotePrefix="0" xfId="0"/>
    <xf numFmtId="0" fontId="3" fillId="4" borderId="0" pivotButton="0" quotePrefix="0" xfId="0"/>
    <xf numFmtId="0" fontId="4" fillId="0" borderId="0" applyAlignment="1" pivotButton="0" quotePrefix="0" xfId="0">
      <alignment vertical="center" wrapText="1"/>
    </xf>
    <xf numFmtId="164" fontId="0" fillId="4" borderId="1" pivotButton="0" quotePrefix="0" xfId="0"/>
    <xf numFmtId="165" fontId="0" fillId="5" borderId="1" pivotButton="0" quotePrefix="0" xfId="0"/>
    <xf numFmtId="165" fontId="0" fillId="4" borderId="1" pivotButton="0" quotePrefix="0" xfId="0"/>
    <xf numFmtId="165" fontId="0" fillId="0" borderId="1" pivotButton="0" quotePrefix="0" xfId="0"/>
    <xf numFmtId="164" fontId="0" fillId="6" borderId="1" pivotButton="0" quotePrefix="0" xfId="0"/>
    <xf numFmtId="165" fontId="0" fillId="6" borderId="1" pivotButton="0" quotePrefix="0" xfId="0"/>
    <xf numFmtId="165" fontId="3" fillId="3" borderId="1" pivotButton="0" quotePrefix="0" xfId="0"/>
    <xf numFmtId="165" fontId="3" fillId="0" borderId="0" pivotButton="0" quotePrefix="0" xfId="0"/>
    <xf numFmtId="165" fontId="3" fillId="0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CA5A5"/>
          <bgColor rgb="00FCA5A5"/>
        </patternFill>
      </fill>
    </dxf>
    <dxf>
      <fill>
        <patternFill patternType="solid">
          <fgColor rgb="00BBF7D0"/>
          <bgColor rgb="00BBF7D0"/>
        </patternFill>
      </fill>
    </dxf>
    <dxf>
      <font>
        <name val="Calibri"/>
        <b val="1"/>
        <color rgb="00DC2626"/>
        <sz val="10"/>
      </font>
      <fill>
        <patternFill patternType="solid">
          <fgColor rgb="00FCA5A5"/>
          <b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Invoices by Claim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'Dashboard'!$D$5:$D$8</f>
            </numRef>
          </cat>
          <val>
            <numRef>
              <f>'Dashboard'!$E$5:$E$8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Billed by Support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'Dashboard'!$D$13:$D$15</f>
            </numRef>
          </cat>
          <val>
            <numRef>
              <f>'Dashboard'!$E$13:$E$15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Support 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Total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8" customWidth="1" min="4" max="4"/>
    <col width="16" customWidth="1" min="5" max="5"/>
    <col width="13" customWidth="1" min="6" max="6"/>
    <col width="30" customWidth="1" min="7" max="7"/>
    <col width="7" customWidth="1" min="8" max="8"/>
    <col width="12" customWidth="1" min="9" max="9"/>
    <col width="13" customWidth="1" min="10" max="10"/>
    <col width="15" customWidth="1" min="11" max="11"/>
    <col width="12" customWidth="1" min="12" max="12"/>
    <col width="14" customWidth="1" min="13" max="13"/>
    <col width="13" customWidth="1" min="14" max="14"/>
    <col width="12" customWidth="1" min="15" max="15"/>
    <col width="12" customWidth="1" min="16" max="16"/>
    <col width="13" customWidth="1" min="17" max="17"/>
    <col width="3" customWidth="1" min="18" max="18"/>
    <col width="20" customWidth="1" min="19" max="19"/>
    <col width="32" customWidth="1" min="20" max="20"/>
    <col width="15" customWidth="1" min="21" max="21"/>
  </cols>
  <sheetData>
    <row r="1" ht="26" customHeight="1">
      <c r="A1" s="1" t="inlineStr">
        <is>
          <t>NDIS PROVIDER INVOICE REGISTER</t>
        </is>
      </c>
    </row>
    <row r="2">
      <c r="A2" s="2" t="inlineStr">
        <is>
          <t>Invoice No</t>
        </is>
      </c>
      <c r="B2" s="2" t="inlineStr">
        <is>
          <t>Participant Name</t>
        </is>
      </c>
      <c r="C2" s="2" t="inlineStr">
        <is>
          <t>NDIS Number</t>
        </is>
      </c>
      <c r="D2" s="2" t="inlineStr">
        <is>
          <t>Support Item No.</t>
        </is>
      </c>
      <c r="E2" s="2" t="inlineStr">
        <is>
          <t>Support Category</t>
        </is>
      </c>
      <c r="F2" s="2" t="inlineStr">
        <is>
          <t>Service Date</t>
        </is>
      </c>
      <c r="G2" s="2" t="inlineStr">
        <is>
          <t>Description</t>
        </is>
      </c>
      <c r="H2" s="2" t="inlineStr">
        <is>
          <t>Qty</t>
        </is>
      </c>
      <c r="I2" s="2" t="inlineStr">
        <is>
          <t>Unit Price ($)</t>
        </is>
      </c>
      <c r="J2" s="2" t="inlineStr">
        <is>
          <t>Line Total ($)</t>
        </is>
      </c>
      <c r="K2" s="2" t="inlineStr">
        <is>
          <t>GST Applicable (Y/N)</t>
        </is>
      </c>
      <c r="L2" s="2" t="inlineStr">
        <is>
          <t>GST Amount ($)</t>
        </is>
      </c>
      <c r="M2" s="2" t="inlineStr">
        <is>
          <t>Total Inc GST ($)</t>
        </is>
      </c>
      <c r="N2" s="2" t="inlineStr">
        <is>
          <t>Claim Status</t>
        </is>
      </c>
      <c r="O2" s="2" t="inlineStr">
        <is>
          <t>Due Date</t>
        </is>
      </c>
      <c r="P2" s="2" t="inlineStr">
        <is>
          <t>Days Overdue</t>
        </is>
      </c>
      <c r="Q2" s="2" t="inlineStr">
        <is>
          <t>Rate Check ($)</t>
        </is>
      </c>
      <c r="S2" s="3" t="inlineStr">
        <is>
          <t>Support Item Number</t>
        </is>
      </c>
      <c r="T2" s="3" t="inlineStr">
        <is>
          <t>Item Description</t>
        </is>
      </c>
      <c r="U2" s="3" t="inlineStr">
        <is>
          <t>Standard Rate ($)</t>
        </is>
      </c>
    </row>
    <row r="3">
      <c r="A3" s="4" t="inlineStr">
        <is>
          <t>INV-1001</t>
        </is>
      </c>
      <c r="B3" s="4" t="inlineStr">
        <is>
          <t>Olivia Bennett</t>
        </is>
      </c>
      <c r="C3" s="4" t="inlineStr">
        <is>
          <t>430011234</t>
        </is>
      </c>
      <c r="D3" s="4" t="inlineStr">
        <is>
          <t>01_011_0107_1_1</t>
        </is>
      </c>
      <c r="E3" s="4" t="inlineStr">
        <is>
          <t>Core Supports</t>
        </is>
      </c>
      <c r="F3" s="29" t="inlineStr">
        <is>
          <t>2026-06-02</t>
        </is>
      </c>
      <c r="G3" s="4" t="inlineStr">
        <is>
          <t>Assistance with self-care activities</t>
        </is>
      </c>
      <c r="H3" s="6" t="n">
        <v>4</v>
      </c>
      <c r="I3" s="30" t="n">
        <v>68.5</v>
      </c>
      <c r="J3" s="31">
        <f>H3*I3</f>
        <v/>
      </c>
      <c r="K3" s="9" t="inlineStr">
        <is>
          <t>Y</t>
        </is>
      </c>
      <c r="L3" s="31">
        <f>IF(K3="Y",J3*0.1,0)</f>
        <v/>
      </c>
      <c r="M3" s="31">
        <f>J3+L3</f>
        <v/>
      </c>
      <c r="N3" s="9" t="inlineStr">
        <is>
          <t>Paid</t>
        </is>
      </c>
      <c r="O3" s="29" t="inlineStr">
        <is>
          <t>2026-06-16</t>
        </is>
      </c>
      <c r="P3" s="6">
        <f>IF(AND(N3&lt;&gt;"Paid",TODAY()&gt;O3),TODAY()-O3,0)</f>
        <v/>
      </c>
      <c r="Q3" s="31">
        <f>IFERROR(VLOOKUP(D3,$S$3:$U$11,3,FALSE),"N/A")</f>
        <v/>
      </c>
      <c r="S3" s="10" t="inlineStr">
        <is>
          <t>01_011_0107_1_1</t>
        </is>
      </c>
      <c r="T3" s="10" t="inlineStr">
        <is>
          <t>Assistance with self-care activities</t>
        </is>
      </c>
      <c r="U3" s="32" t="n">
        <v>68.5</v>
      </c>
    </row>
    <row r="4">
      <c r="A4" s="12" t="inlineStr">
        <is>
          <t>INV-1002</t>
        </is>
      </c>
      <c r="B4" s="12" t="inlineStr">
        <is>
          <t>Jack Thompson</t>
        </is>
      </c>
      <c r="C4" s="12" t="inlineStr">
        <is>
          <t>430022345</t>
        </is>
      </c>
      <c r="D4" s="12" t="inlineStr">
        <is>
          <t>01_013_0107_1_1</t>
        </is>
      </c>
      <c r="E4" s="12" t="inlineStr">
        <is>
          <t>Core Supports</t>
        </is>
      </c>
      <c r="F4" s="33" t="inlineStr">
        <is>
          <t>2026-06-03</t>
        </is>
      </c>
      <c r="G4" s="12" t="inlineStr">
        <is>
          <t>Assistance with daily life tasks</t>
        </is>
      </c>
      <c r="H4" s="14" t="n">
        <v>6</v>
      </c>
      <c r="I4" s="30" t="n">
        <v>72</v>
      </c>
      <c r="J4" s="34">
        <f>H4*I4</f>
        <v/>
      </c>
      <c r="K4" s="9" t="inlineStr">
        <is>
          <t>Y</t>
        </is>
      </c>
      <c r="L4" s="34">
        <f>IF(K4="Y",J4*0.1,0)</f>
        <v/>
      </c>
      <c r="M4" s="34">
        <f>J4+L4</f>
        <v/>
      </c>
      <c r="N4" s="9" t="inlineStr">
        <is>
          <t>Submitted</t>
        </is>
      </c>
      <c r="O4" s="33" t="inlineStr">
        <is>
          <t>2026-06-17</t>
        </is>
      </c>
      <c r="P4" s="14">
        <f>IF(AND(N4&lt;&gt;"Paid",TODAY()&gt;O4),TODAY()-O4,0)</f>
        <v/>
      </c>
      <c r="Q4" s="34">
        <f>IFERROR(VLOOKUP(D4,$S$3:$U$11,3,FALSE),"N/A")</f>
        <v/>
      </c>
      <c r="S4" s="10" t="inlineStr">
        <is>
          <t>01_013_0107_1_1</t>
        </is>
      </c>
      <c r="T4" s="10" t="inlineStr">
        <is>
          <t>Assistance with daily life tasks</t>
        </is>
      </c>
      <c r="U4" s="32" t="n">
        <v>72</v>
      </c>
    </row>
    <row r="5">
      <c r="A5" s="4" t="inlineStr">
        <is>
          <t>INV-1003</t>
        </is>
      </c>
      <c r="B5" s="4" t="inlineStr">
        <is>
          <t>Charlotte Nguyen</t>
        </is>
      </c>
      <c r="C5" s="4" t="inlineStr">
        <is>
          <t>430033456</t>
        </is>
      </c>
      <c r="D5" s="4" t="inlineStr">
        <is>
          <t>04_104_0125_6_1</t>
        </is>
      </c>
      <c r="E5" s="4" t="inlineStr">
        <is>
          <t>Core Supports</t>
        </is>
      </c>
      <c r="F5" s="29" t="inlineStr">
        <is>
          <t>2026-06-05</t>
        </is>
      </c>
      <c r="G5" s="4" t="inlineStr">
        <is>
          <t>Community access support</t>
        </is>
      </c>
      <c r="H5" s="6" t="n">
        <v>3</v>
      </c>
      <c r="I5" s="30" t="n">
        <v>65.90000000000001</v>
      </c>
      <c r="J5" s="31">
        <f>H5*I5</f>
        <v/>
      </c>
      <c r="K5" s="9" t="inlineStr">
        <is>
          <t>N</t>
        </is>
      </c>
      <c r="L5" s="31">
        <f>IF(K5="Y",J5*0.1,0)</f>
        <v/>
      </c>
      <c r="M5" s="31">
        <f>J5+L5</f>
        <v/>
      </c>
      <c r="N5" s="9" t="inlineStr">
        <is>
          <t>Draft</t>
        </is>
      </c>
      <c r="O5" s="29" t="inlineStr">
        <is>
          <t>2026-06-19</t>
        </is>
      </c>
      <c r="P5" s="6">
        <f>IF(AND(N5&lt;&gt;"Paid",TODAY()&gt;O5),TODAY()-O5,0)</f>
        <v/>
      </c>
      <c r="Q5" s="31">
        <f>IFERROR(VLOOKUP(D5,$S$3:$U$11,3,FALSE),"N/A")</f>
        <v/>
      </c>
      <c r="S5" s="10" t="inlineStr">
        <is>
          <t>04_104_0125_6_1</t>
        </is>
      </c>
      <c r="T5" s="10" t="inlineStr">
        <is>
          <t>Community access support</t>
        </is>
      </c>
      <c r="U5" s="32" t="n">
        <v>65.90000000000001</v>
      </c>
    </row>
    <row r="6">
      <c r="A6" s="12" t="inlineStr">
        <is>
          <t>INV-1004</t>
        </is>
      </c>
      <c r="B6" s="12" t="inlineStr">
        <is>
          <t>Liam O'Connor</t>
        </is>
      </c>
      <c r="C6" s="12" t="inlineStr">
        <is>
          <t>430044567</t>
        </is>
      </c>
      <c r="D6" s="12" t="inlineStr">
        <is>
          <t>15_045_0128_1_3</t>
        </is>
      </c>
      <c r="E6" s="12" t="inlineStr">
        <is>
          <t>Capacity Building</t>
        </is>
      </c>
      <c r="F6" s="33" t="inlineStr">
        <is>
          <t>2026-06-06</t>
        </is>
      </c>
      <c r="G6" s="12" t="inlineStr">
        <is>
          <t>Support coordination</t>
        </is>
      </c>
      <c r="H6" s="14" t="n">
        <v>2</v>
      </c>
      <c r="I6" s="30" t="n">
        <v>100.14</v>
      </c>
      <c r="J6" s="34">
        <f>H6*I6</f>
        <v/>
      </c>
      <c r="K6" s="9" t="inlineStr">
        <is>
          <t>N</t>
        </is>
      </c>
      <c r="L6" s="34">
        <f>IF(K6="Y",J6*0.1,0)</f>
        <v/>
      </c>
      <c r="M6" s="34">
        <f>J6+L6</f>
        <v/>
      </c>
      <c r="N6" s="9" t="inlineStr">
        <is>
          <t>Submitted</t>
        </is>
      </c>
      <c r="O6" s="33" t="inlineStr">
        <is>
          <t>2026-06-20</t>
        </is>
      </c>
      <c r="P6" s="14">
        <f>IF(AND(N6&lt;&gt;"Paid",TODAY()&gt;O6),TODAY()-O6,0)</f>
        <v/>
      </c>
      <c r="Q6" s="34">
        <f>IFERROR(VLOOKUP(D6,$S$3:$U$11,3,FALSE),"N/A")</f>
        <v/>
      </c>
      <c r="S6" s="10" t="inlineStr">
        <is>
          <t>15_045_0128_1_3</t>
        </is>
      </c>
      <c r="T6" s="10" t="inlineStr">
        <is>
          <t>Support coordination</t>
        </is>
      </c>
      <c r="U6" s="32" t="n">
        <v>100.14</v>
      </c>
    </row>
    <row r="7">
      <c r="A7" s="4" t="inlineStr">
        <is>
          <t>INV-1005</t>
        </is>
      </c>
      <c r="B7" s="4" t="inlineStr">
        <is>
          <t>Mia Robertson</t>
        </is>
      </c>
      <c r="C7" s="4" t="inlineStr">
        <is>
          <t>430055678</t>
        </is>
      </c>
      <c r="D7" s="4" t="inlineStr">
        <is>
          <t>03_105_0117_1_1</t>
        </is>
      </c>
      <c r="E7" s="4" t="inlineStr">
        <is>
          <t>Capital Supports</t>
        </is>
      </c>
      <c r="F7" s="29" t="inlineStr">
        <is>
          <t>2026-06-08</t>
        </is>
      </c>
      <c r="G7" s="4" t="inlineStr">
        <is>
          <t>Physiotherapy consultation</t>
        </is>
      </c>
      <c r="H7" s="6" t="n">
        <v>1</v>
      </c>
      <c r="I7" s="30" t="n">
        <v>193.99</v>
      </c>
      <c r="J7" s="31">
        <f>H7*I7</f>
        <v/>
      </c>
      <c r="K7" s="9" t="inlineStr">
        <is>
          <t>Y</t>
        </is>
      </c>
      <c r="L7" s="31">
        <f>IF(K7="Y",J7*0.1,0)</f>
        <v/>
      </c>
      <c r="M7" s="31">
        <f>J7+L7</f>
        <v/>
      </c>
      <c r="N7" s="9" t="inlineStr">
        <is>
          <t>Paid</t>
        </is>
      </c>
      <c r="O7" s="29" t="inlineStr">
        <is>
          <t>2026-06-22</t>
        </is>
      </c>
      <c r="P7" s="6">
        <f>IF(AND(N7&lt;&gt;"Paid",TODAY()&gt;O7),TODAY()-O7,0)</f>
        <v/>
      </c>
      <c r="Q7" s="31">
        <f>IFERROR(VLOOKUP(D7,$S$3:$U$11,3,FALSE),"N/A")</f>
        <v/>
      </c>
      <c r="S7" s="10" t="inlineStr">
        <is>
          <t>03_105_0117_1_1</t>
        </is>
      </c>
      <c r="T7" s="10" t="inlineStr">
        <is>
          <t>Physiotherapy consultation</t>
        </is>
      </c>
      <c r="U7" s="32" t="n">
        <v>193.99</v>
      </c>
    </row>
    <row r="8">
      <c r="A8" s="12" t="inlineStr">
        <is>
          <t>INV-1006</t>
        </is>
      </c>
      <c r="B8" s="12" t="inlineStr">
        <is>
          <t>Ethan Walsh</t>
        </is>
      </c>
      <c r="C8" s="12" t="inlineStr">
        <is>
          <t>430066789</t>
        </is>
      </c>
      <c r="D8" s="12" t="inlineStr">
        <is>
          <t>15_056_0128_1_3</t>
        </is>
      </c>
      <c r="E8" s="12" t="inlineStr">
        <is>
          <t>Capacity Building</t>
        </is>
      </c>
      <c r="F8" s="33" t="inlineStr">
        <is>
          <t>2026-06-10</t>
        </is>
      </c>
      <c r="G8" s="12" t="inlineStr">
        <is>
          <t>Improved living skills</t>
        </is>
      </c>
      <c r="H8" s="14" t="n">
        <v>5</v>
      </c>
      <c r="I8" s="30" t="n">
        <v>78.2</v>
      </c>
      <c r="J8" s="34">
        <f>H8*I8</f>
        <v/>
      </c>
      <c r="K8" s="9" t="inlineStr">
        <is>
          <t>N</t>
        </is>
      </c>
      <c r="L8" s="34">
        <f>IF(K8="Y",J8*0.1,0)</f>
        <v/>
      </c>
      <c r="M8" s="34">
        <f>J8+L8</f>
        <v/>
      </c>
      <c r="N8" s="9" t="inlineStr">
        <is>
          <t>Rejected</t>
        </is>
      </c>
      <c r="O8" s="33" t="inlineStr">
        <is>
          <t>2026-06-24</t>
        </is>
      </c>
      <c r="P8" s="14">
        <f>IF(AND(N8&lt;&gt;"Paid",TODAY()&gt;O8),TODAY()-O8,0)</f>
        <v/>
      </c>
      <c r="Q8" s="34">
        <f>IFERROR(VLOOKUP(D8,$S$3:$U$11,3,FALSE),"N/A")</f>
        <v/>
      </c>
      <c r="S8" s="10" t="inlineStr">
        <is>
          <t>15_056_0128_1_3</t>
        </is>
      </c>
      <c r="T8" s="10" t="inlineStr">
        <is>
          <t>Improved living skills</t>
        </is>
      </c>
      <c r="U8" s="32" t="n">
        <v>78.2</v>
      </c>
    </row>
    <row r="9">
      <c r="A9" s="4" t="inlineStr">
        <is>
          <t>INV-1007</t>
        </is>
      </c>
      <c r="B9" s="4" t="inlineStr">
        <is>
          <t>Ruby Campbell</t>
        </is>
      </c>
      <c r="C9" s="4" t="inlineStr">
        <is>
          <t>430077890</t>
        </is>
      </c>
      <c r="D9" s="4" t="inlineStr">
        <is>
          <t>01_002_0107_1_1</t>
        </is>
      </c>
      <c r="E9" s="4" t="inlineStr">
        <is>
          <t>Core Supports</t>
        </is>
      </c>
      <c r="F9" s="29" t="inlineStr">
        <is>
          <t>2026-06-11</t>
        </is>
      </c>
      <c r="G9" s="4" t="inlineStr">
        <is>
          <t>Household tasks assistance</t>
        </is>
      </c>
      <c r="H9" s="6" t="n">
        <v>4</v>
      </c>
      <c r="I9" s="30" t="n">
        <v>59.9</v>
      </c>
      <c r="J9" s="31">
        <f>H9*I9</f>
        <v/>
      </c>
      <c r="K9" s="9" t="inlineStr">
        <is>
          <t>Y</t>
        </is>
      </c>
      <c r="L9" s="31">
        <f>IF(K9="Y",J9*0.1,0)</f>
        <v/>
      </c>
      <c r="M9" s="31">
        <f>J9+L9</f>
        <v/>
      </c>
      <c r="N9" s="9" t="inlineStr">
        <is>
          <t>Submitted</t>
        </is>
      </c>
      <c r="O9" s="29" t="inlineStr">
        <is>
          <t>2026-06-25</t>
        </is>
      </c>
      <c r="P9" s="6">
        <f>IF(AND(N9&lt;&gt;"Paid",TODAY()&gt;O9),TODAY()-O9,0)</f>
        <v/>
      </c>
      <c r="Q9" s="31">
        <f>IFERROR(VLOOKUP(D9,$S$3:$U$11,3,FALSE),"N/A")</f>
        <v/>
      </c>
      <c r="S9" s="10" t="inlineStr">
        <is>
          <t>01_002_0107_1_1</t>
        </is>
      </c>
      <c r="T9" s="10" t="inlineStr">
        <is>
          <t>Household tasks assistance</t>
        </is>
      </c>
      <c r="U9" s="32" t="n">
        <v>59.9</v>
      </c>
    </row>
    <row r="10">
      <c r="A10" s="12" t="inlineStr">
        <is>
          <t>INV-1008</t>
        </is>
      </c>
      <c r="B10" s="12" t="inlineStr">
        <is>
          <t>Noah Fitzgerald</t>
        </is>
      </c>
      <c r="C10" s="12" t="inlineStr">
        <is>
          <t>430088901</t>
        </is>
      </c>
      <c r="D10" s="12" t="inlineStr">
        <is>
          <t>07_012_0106_8_3</t>
        </is>
      </c>
      <c r="E10" s="12" t="inlineStr">
        <is>
          <t>Core Supports</t>
        </is>
      </c>
      <c r="F10" s="33" t="inlineStr">
        <is>
          <t>2026-06-13</t>
        </is>
      </c>
      <c r="G10" s="12" t="inlineStr">
        <is>
          <t>Transport support</t>
        </is>
      </c>
      <c r="H10" s="14" t="n">
        <v>20</v>
      </c>
      <c r="I10" s="30" t="n">
        <v>1</v>
      </c>
      <c r="J10" s="34">
        <f>H10*I10</f>
        <v/>
      </c>
      <c r="K10" s="9" t="inlineStr">
        <is>
          <t>N</t>
        </is>
      </c>
      <c r="L10" s="34">
        <f>IF(K10="Y",J10*0.1,0)</f>
        <v/>
      </c>
      <c r="M10" s="34">
        <f>J10+L10</f>
        <v/>
      </c>
      <c r="N10" s="9" t="inlineStr">
        <is>
          <t>Paid</t>
        </is>
      </c>
      <c r="O10" s="33" t="inlineStr">
        <is>
          <t>2026-06-27</t>
        </is>
      </c>
      <c r="P10" s="14">
        <f>IF(AND(N10&lt;&gt;"Paid",TODAY()&gt;O10),TODAY()-O10,0)</f>
        <v/>
      </c>
      <c r="Q10" s="34">
        <f>IFERROR(VLOOKUP(D10,$S$3:$U$11,3,FALSE),"N/A")</f>
        <v/>
      </c>
      <c r="S10" s="10" t="inlineStr">
        <is>
          <t>07_012_0106_8_3</t>
        </is>
      </c>
      <c r="T10" s="10" t="inlineStr">
        <is>
          <t>Transport support</t>
        </is>
      </c>
      <c r="U10" s="32" t="n">
        <v>1</v>
      </c>
    </row>
    <row r="11">
      <c r="A11" s="4" t="inlineStr">
        <is>
          <t>INV-1009</t>
        </is>
      </c>
      <c r="B11" s="4" t="inlineStr">
        <is>
          <t>Isla Mitchell</t>
        </is>
      </c>
      <c r="C11" s="4" t="inlineStr">
        <is>
          <t>430099012</t>
        </is>
      </c>
      <c r="D11" s="4" t="inlineStr">
        <is>
          <t>14_035_0117_1_1</t>
        </is>
      </c>
      <c r="E11" s="4" t="inlineStr">
        <is>
          <t>Capacity Building</t>
        </is>
      </c>
      <c r="F11" s="29" t="inlineStr">
        <is>
          <t>2026-06-15</t>
        </is>
      </c>
      <c r="G11" s="4" t="inlineStr">
        <is>
          <t>Psychology consultation</t>
        </is>
      </c>
      <c r="H11" s="6" t="n">
        <v>2</v>
      </c>
      <c r="I11" s="30" t="n">
        <v>214.41</v>
      </c>
      <c r="J11" s="31">
        <f>H11*I11</f>
        <v/>
      </c>
      <c r="K11" s="9" t="inlineStr">
        <is>
          <t>Y</t>
        </is>
      </c>
      <c r="L11" s="31">
        <f>IF(K11="Y",J11*0.1,0)</f>
        <v/>
      </c>
      <c r="M11" s="31">
        <f>J11+L11</f>
        <v/>
      </c>
      <c r="N11" s="9" t="inlineStr">
        <is>
          <t>Draft</t>
        </is>
      </c>
      <c r="O11" s="29" t="inlineStr">
        <is>
          <t>2026-06-29</t>
        </is>
      </c>
      <c r="P11" s="6">
        <f>IF(AND(N11&lt;&gt;"Paid",TODAY()&gt;O11),TODAY()-O11,0)</f>
        <v/>
      </c>
      <c r="Q11" s="31">
        <f>IFERROR(VLOOKUP(D11,$S$3:$U$11,3,FALSE),"N/A")</f>
        <v/>
      </c>
      <c r="S11" s="10" t="inlineStr">
        <is>
          <t>14_035_0117_1_1</t>
        </is>
      </c>
      <c r="T11" s="10" t="inlineStr">
        <is>
          <t>Psychology consultation</t>
        </is>
      </c>
      <c r="U11" s="32" t="n">
        <v>214.41</v>
      </c>
    </row>
    <row r="12"/>
    <row r="13">
      <c r="G13" s="16" t="inlineStr">
        <is>
          <t>TOTALS</t>
        </is>
      </c>
      <c r="J13" s="35">
        <f>SUM(J3:J11)</f>
        <v/>
      </c>
      <c r="L13" s="35">
        <f>SUM(L3:L11)</f>
        <v/>
      </c>
      <c r="M13" s="35">
        <f>SUM(M3:M11)</f>
        <v/>
      </c>
    </row>
    <row r="14">
      <c r="G14" s="18" t="inlineStr">
        <is>
          <t>Average Line Total ($)</t>
        </is>
      </c>
      <c r="J14" s="36">
        <f>IFERROR(AVERAGE(J3:J11),0)</f>
        <v/>
      </c>
    </row>
    <row r="15">
      <c r="G15" s="18" t="inlineStr">
        <is>
          <t>Invoices Paid</t>
        </is>
      </c>
      <c r="J15" s="20">
        <f>COUNTIF(N3:N11,"Paid")</f>
        <v/>
      </c>
    </row>
    <row r="16">
      <c r="G16" s="18" t="inlineStr">
        <is>
          <t>Invoices Outstanding</t>
        </is>
      </c>
      <c r="J16" s="20">
        <f>COUNTIF(N3:N11,"Submitted")+COUNTIF(N3:N11,"Draft")</f>
        <v/>
      </c>
    </row>
  </sheetData>
  <mergeCells count="1">
    <mergeCell ref="A1:Q1"/>
  </mergeCells>
  <conditionalFormatting sqref="N3:N11">
    <cfRule type="expression" priority="1" dxfId="0" stopIfTrue="1">
      <formula>N3="Rejected"</formula>
    </cfRule>
    <cfRule type="expression" priority="2" dxfId="1" stopIfTrue="1">
      <formula>N3="Paid"</formula>
    </cfRule>
  </conditionalFormatting>
  <conditionalFormatting sqref="P3:P11">
    <cfRule type="cellIs" priority="3" operator="greaterThan" dxfId="2">
      <formula>0</formula>
    </cfRule>
  </conditionalFormatting>
  <dataValidations count="2">
    <dataValidation sqref="N3:N31" showErrorMessage="1" showInputMessage="1" allowBlank="1" type="list">
      <formula1>"Draft,Submitted,Paid,Rejected"</formula1>
    </dataValidation>
    <dataValidation sqref="K3:K31" showErrorMessage="1" showInputMessage="1" allowBlank="1" type="list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20" customWidth="1" min="4" max="4"/>
    <col width="16" customWidth="1" min="5" max="5"/>
  </cols>
  <sheetData>
    <row r="1" ht="26" customHeight="1">
      <c r="A1" s="21" t="inlineStr">
        <is>
          <t>NDIS BILLING DASHBOARD</t>
        </is>
      </c>
    </row>
    <row r="2"/>
    <row r="3">
      <c r="A3" s="22" t="inlineStr">
        <is>
          <t>Key Metrics</t>
        </is>
      </c>
      <c r="D3" s="22" t="inlineStr">
        <is>
          <t>Claim Status Summary</t>
        </is>
      </c>
    </row>
    <row r="4">
      <c r="A4" s="23" t="inlineStr">
        <is>
          <t>Total Invoiced (Inc GST)</t>
        </is>
      </c>
      <c r="B4" s="37">
        <f>Invoice Register!M13</f>
        <v/>
      </c>
      <c r="D4" s="25" t="inlineStr">
        <is>
          <t>Status</t>
        </is>
      </c>
      <c r="E4" s="25" t="inlineStr">
        <is>
          <t>Count</t>
        </is>
      </c>
    </row>
    <row r="5">
      <c r="A5" s="23" t="inlineStr">
        <is>
          <t>Total GST Collected</t>
        </is>
      </c>
      <c r="B5" s="37">
        <f>Invoice Register!L13</f>
        <v/>
      </c>
      <c r="D5" s="10" t="inlineStr">
        <is>
          <t>Draft</t>
        </is>
      </c>
      <c r="E5" s="10">
        <f>COUNTIF('Invoice Register'!N3:N11,"Draft")</f>
        <v/>
      </c>
    </row>
    <row r="6">
      <c r="A6" s="23" t="inlineStr">
        <is>
          <t>Number of Invoices</t>
        </is>
      </c>
      <c r="B6" s="26">
        <f>COUNTA(Invoice Register!A3:A11)</f>
        <v/>
      </c>
      <c r="D6" s="10" t="inlineStr">
        <is>
          <t>Submitted</t>
        </is>
      </c>
      <c r="E6" s="10">
        <f>COUNTIF('Invoice Register'!N3:N11,"Submitted")</f>
        <v/>
      </c>
    </row>
    <row r="7">
      <c r="A7" s="23" t="inlineStr">
        <is>
          <t>Invoices Paid</t>
        </is>
      </c>
      <c r="B7" s="26">
        <f>COUNTIF(Invoice Register!N3:N11,"Paid")</f>
        <v/>
      </c>
      <c r="D7" s="10" t="inlineStr">
        <is>
          <t>Paid</t>
        </is>
      </c>
      <c r="E7" s="10">
        <f>COUNTIF('Invoice Register'!N3:N11,"Paid")</f>
        <v/>
      </c>
    </row>
    <row r="8">
      <c r="A8" s="23" t="inlineStr">
        <is>
          <t>Invoices Submitted</t>
        </is>
      </c>
      <c r="B8" s="26">
        <f>COUNTIF(Invoice Register!N3:N11,"Submitted")</f>
        <v/>
      </c>
      <c r="D8" s="10" t="inlineStr">
        <is>
          <t>Rejected</t>
        </is>
      </c>
      <c r="E8" s="10">
        <f>COUNTIF('Invoice Register'!N3:N11,"Rejected")</f>
        <v/>
      </c>
    </row>
    <row r="9">
      <c r="A9" s="23" t="inlineStr">
        <is>
          <t>Invoices Draft</t>
        </is>
      </c>
      <c r="B9" s="26">
        <f>COUNTIF(Invoice Register!N3:N11,"Draft")</f>
        <v/>
      </c>
    </row>
    <row r="10">
      <c r="A10" s="23" t="inlineStr">
        <is>
          <t>Invoices Rejected</t>
        </is>
      </c>
      <c r="B10" s="26">
        <f>COUNTIF(Invoice Register!N3:N11,"Rejected")</f>
        <v/>
      </c>
    </row>
    <row r="11">
      <c r="A11" s="23" t="inlineStr">
        <is>
          <t>Average Invoice Value</t>
        </is>
      </c>
      <c r="B11" s="37">
        <f>IFERROR(AVERAGE(Invoice Register!M3:M11),0)</f>
        <v/>
      </c>
      <c r="D11" s="22" t="inlineStr">
        <is>
          <t>Support Category Totals</t>
        </is>
      </c>
    </row>
    <row r="12">
      <c r="D12" s="25" t="inlineStr">
        <is>
          <t>Category</t>
        </is>
      </c>
      <c r="E12" s="25" t="inlineStr">
        <is>
          <t>Total ($)</t>
        </is>
      </c>
    </row>
    <row r="13">
      <c r="D13" s="10" t="inlineStr">
        <is>
          <t>Core Supports</t>
        </is>
      </c>
      <c r="E13" s="32">
        <f>SUMIF('Invoice Register'!E3:E11,D13,'Invoice Register'!M3:M11)</f>
        <v/>
      </c>
    </row>
    <row r="14">
      <c r="D14" s="10" t="inlineStr">
        <is>
          <t>Capacity Building</t>
        </is>
      </c>
      <c r="E14" s="32">
        <f>SUMIF('Invoice Register'!E3:E11,D14,'Invoice Register'!M3:M11)</f>
        <v/>
      </c>
    </row>
    <row r="15">
      <c r="D15" s="10" t="inlineStr">
        <is>
          <t>Capital Supports</t>
        </is>
      </c>
      <c r="E15" s="32">
        <f>SUMIF('Invoice Register'!E3:E11,D15,'Invoice Register'!M3:M11)</f>
        <v/>
      </c>
    </row>
  </sheetData>
  <mergeCells count="4">
    <mergeCell ref="A1:H1"/>
    <mergeCell ref="A3:B3"/>
    <mergeCell ref="D3:E3"/>
    <mergeCell ref="D11:E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26" customWidth="1" min="3" max="3"/>
    <col width="26" customWidth="1" min="4" max="4"/>
  </cols>
  <sheetData>
    <row r="1" ht="26" customHeight="1">
      <c r="A1" s="21" t="inlineStr">
        <is>
          <t>HOW TO USE THIS NDIS INVOICE TEMPLATE</t>
        </is>
      </c>
    </row>
    <row r="2"/>
    <row r="3" ht="42" customHeight="1">
      <c r="A3" s="27" t="inlineStr">
        <is>
          <t>Invoice Register sheet</t>
        </is>
      </c>
      <c r="B3" s="28" t="inlineStr">
        <is>
          <t>Enter one row per line item billed to the NDIS. Fields shaded pale yellow (Unit Price, GST Applicable, Claim Status) are editable inputs. All other columns calculate automatically using formulas.</t>
        </is>
      </c>
    </row>
    <row r="4" ht="42" customHeight="1">
      <c r="A4" s="27" t="inlineStr">
        <is>
          <t>Support Item Number</t>
        </is>
      </c>
      <c r="B4" s="28" t="inlineStr">
        <is>
          <t>Enter the NDIS Support Catalogue item number for the service delivered. The Rate Check column automatically looks up the standard NDIS Price Guide rate for comparison using VLOOKUP.</t>
        </is>
      </c>
    </row>
    <row r="5" ht="42" customHeight="1">
      <c r="A5" s="27" t="inlineStr">
        <is>
          <t>GST Applicable</t>
        </is>
      </c>
      <c r="B5" s="28" t="inlineStr">
        <is>
          <t>Select Y or N from the dropdown list. Most NDIS supports are GST-free, however some capital and therapy supports may attract GST — check the NDIS Price Guide.</t>
        </is>
      </c>
    </row>
    <row r="6" ht="42" customHeight="1">
      <c r="A6" s="27" t="inlineStr">
        <is>
          <t>Claim Status</t>
        </is>
      </c>
      <c r="B6" s="28" t="inlineStr">
        <is>
          <t>Select Draft, Submitted, Paid or Rejected from the dropdown. Conditional formatting highlights Paid rows in green and Rejected rows in red for quick review.</t>
        </is>
      </c>
    </row>
    <row r="7" ht="42" customHeight="1">
      <c r="A7" s="27" t="inlineStr">
        <is>
          <t>Days Overdue</t>
        </is>
      </c>
      <c r="B7" s="28" t="inlineStr">
        <is>
          <t>Automatically calculates the number of days past the due date for any invoice not yet marked Paid. Overdue invoices are highlighted in red.</t>
        </is>
      </c>
    </row>
    <row r="8" ht="42" customHeight="1">
      <c r="A8" s="27" t="inlineStr">
        <is>
          <t>Dashboard sheet</t>
        </is>
      </c>
      <c r="B8" s="28" t="inlineStr">
        <is>
          <t>Displays key metrics (total invoiced, GST collected, invoice counts), a claim status breakdown chart and a support category billing chart, all linked live to the Invoice Register.</t>
        </is>
      </c>
    </row>
    <row r="9" ht="42" customHeight="1">
      <c r="A9" s="27" t="inlineStr">
        <is>
          <t>ABN and TFN</t>
        </is>
      </c>
      <c r="B9" s="28" t="inlineStr">
        <is>
          <t>Ensure your registered NDIS provider ABN appears on every invoice issued to a participant or plan manager, in line with Australian Taxation Office requirements.</t>
        </is>
      </c>
    </row>
    <row r="10" ht="42" customHeight="1">
      <c r="A10" s="27" t="inlineStr">
        <is>
          <t>Record keeping</t>
        </is>
      </c>
      <c r="B10" s="28" t="inlineStr">
        <is>
          <t>Retain copies of all NDIS invoices and supporting evidence for a minimum of five years as required under the NDIS Terms of Business and Australian taxation law.</t>
        </is>
      </c>
    </row>
  </sheetData>
  <mergeCells count="17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2026-07-19T19:17:14Z</dcterms:created>
  <dcterms:modified xmlns:dcterms="http://purl.org/dc/terms/" xmlns:xsi="http://www.w3.org/2001/XMLSchema-instance" xsi:type="dcterms:W3CDTF">2026-07-19T19:17:14Z</dcterms:modified>
</cp:coreProperties>
</file>