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erty_Inputs" sheetId="1" state="visible" r:id="rId1"/>
    <sheet xmlns:r="http://schemas.openxmlformats.org/officeDocument/2006/relationships" name="Summary_Dashboard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sz val="11"/>
    </font>
    <font>
      <name val="Calibri"/>
      <b val="1"/>
      <color rgb="001E293B"/>
      <sz val="11"/>
    </font>
    <font>
      <name val="Calibri"/>
      <b val="1"/>
      <color rgb="00FFFFFF"/>
      <sz val="11"/>
    </font>
    <font>
      <name val="Calibri"/>
      <b val="1"/>
      <color rgb="00FFFFFF"/>
      <sz val="12"/>
    </font>
    <font>
      <b val="1"/>
    </font>
    <font>
      <name val="Calibri"/>
      <b val="1"/>
      <color rgb="00FFFFFF"/>
      <sz val="13"/>
    </font>
    <font>
      <name val="Calibri"/>
      <sz val="10"/>
    </font>
    <font>
      <name val="Calibri"/>
      <b val="1"/>
      <color rgb="00006A4E"/>
      <sz val="11"/>
    </font>
    <font>
      <name val="Calibri"/>
      <sz val="11"/>
    </font>
    <font>
      <name val="Calibri"/>
      <i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06A4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right" vertical="center"/>
    </xf>
    <xf numFmtId="10" fontId="3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pivotButton="0" quotePrefix="0" xfId="0"/>
    <xf numFmtId="165" fontId="0" fillId="3" borderId="1" applyAlignment="1" pivotButton="0" quotePrefix="0" xfId="0">
      <alignment horizontal="right" vertical="center"/>
    </xf>
    <xf numFmtId="10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pivotButton="0" quotePrefix="0" xfId="0"/>
    <xf numFmtId="165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0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3" fontId="0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center"/>
    </xf>
    <xf numFmtId="0" fontId="9" fillId="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64" fontId="0" fillId="4" borderId="1" pivotButton="0" quotePrefix="0" xfId="0"/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4" fontId="0" fillId="5" borderId="1" pivotButton="0" quotePrefix="0" xfId="0"/>
    <xf numFmtId="165" fontId="0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Rental Income vs Total Expenses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'Summary_Dashboard'!C20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'Summary_Dashboard'!$A$21:$A$29</f>
            </numRef>
          </cat>
          <val>
            <numRef>
              <f>'Summary_Dashboard'!$C$21:$C$29</f>
            </numRef>
          </val>
        </ser>
        <ser>
          <idx val="1"/>
          <order val="1"/>
          <tx>
            <strRef>
              <f>'Summary_Dashboard'!D20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'Summary_Dashboard'!$A$21:$A$29</f>
            </numRef>
          </cat>
          <val>
            <numRef>
              <f>'Summary_Dashboard'!$D$21:$D$29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Negatively Geared vs Positively Geared Properties</a:t>
            </a:r>
          </a:p>
        </rich>
      </tx>
    </title>
    <plotArea>
      <pieChart>
        <varyColors val="1"/>
        <ser>
          <idx val="0"/>
          <order val="0"/>
          <tx>
            <strRef>
              <f>'Summary_Dashboard'!K36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'Summary_Dashboard'!$J$37:$J$38</f>
            </numRef>
          </cat>
          <val>
            <numRef>
              <f>'Summary_Dashboard'!$K$37:$K$38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Rental Result by Property</a:t>
            </a:r>
          </a:p>
        </rich>
      </tx>
    </title>
    <plotArea>
      <lineChart>
        <grouping val="standard"/>
        <ser>
          <idx val="0"/>
          <order val="0"/>
          <tx>
            <strRef>
              <f>'Summary_Dashboard'!E20</f>
            </strRef>
          </tx>
          <spPr>
            <a:ln xmlns:a="http://schemas.openxmlformats.org/drawingml/2006/main" w="20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'Summary_Dashboard'!$A$21:$A$29</f>
            </numRef>
          </cat>
          <val>
            <numRef>
              <f>'Summary_Dashboard'!$E$21:$E$29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Result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33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22" customWidth="1" min="3" max="3"/>
    <col width="18" customWidth="1" min="4" max="4"/>
    <col width="8" customWidth="1" min="5" max="5"/>
    <col width="14" customWidth="1" min="6" max="6"/>
    <col width="18" customWidth="1" min="7" max="7"/>
    <col width="18" customWidth="1" min="8" max="8"/>
    <col width="14" customWidth="1" min="9" max="9"/>
    <col width="22" customWidth="1" min="10" max="10"/>
    <col width="15" customWidth="1" min="11" max="11"/>
    <col width="14" customWidth="1" min="12" max="12"/>
    <col width="13" customWidth="1" min="13" max="13"/>
    <col width="22" customWidth="1" min="14" max="14"/>
    <col width="25" customWidth="1" min="15" max="15"/>
    <col width="16" customWidth="1" min="16" max="16"/>
    <col width="15" customWidth="1" min="17" max="17"/>
    <col width="25" customWidth="1" min="18" max="18"/>
    <col width="18" customWidth="1" min="19" max="19"/>
    <col width="22" customWidth="1" min="20" max="20"/>
    <col width="20" customWidth="1" min="21" max="21"/>
    <col width="18" customWidth="1" min="22" max="22"/>
    <col width="26" customWidth="1" min="23" max="23"/>
    <col width="22" customWidth="1" min="24" max="24"/>
    <col width="32" customWidth="1" min="26" max="26"/>
    <col width="12" customWidth="1" min="27" max="27"/>
  </cols>
  <sheetData>
    <row r="1" ht="30" customHeight="1">
      <c r="A1" s="1" t="inlineStr">
        <is>
          <t>Negative Gearing Calculator — Australian Investment Property Portfolio (FY 2025–26)</t>
        </is>
      </c>
      <c r="B1" s="35" t="n"/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5" t="n"/>
      <c r="M1" s="35" t="n"/>
      <c r="N1" s="35" t="n"/>
      <c r="O1" s="35" t="n"/>
      <c r="P1" s="35" t="n"/>
      <c r="Q1" s="35" t="n"/>
      <c r="R1" s="35" t="n"/>
      <c r="S1" s="35" t="n"/>
      <c r="T1" s="35" t="n"/>
      <c r="U1" s="35" t="n"/>
      <c r="V1" s="35" t="n"/>
      <c r="W1" s="35" t="n"/>
      <c r="X1" s="36" t="n"/>
      <c r="Z1" s="2" t="inlineStr">
        <is>
          <t>Marginal Tax Rate (all properties):</t>
        </is>
      </c>
      <c r="AA1" s="3" t="n">
        <v>0.37</v>
      </c>
    </row>
    <row r="2" ht="42" customHeight="1">
      <c r="A2" s="4" t="inlineStr">
        <is>
          <t>Property ID</t>
        </is>
      </c>
      <c r="B2" s="4" t="inlineStr">
        <is>
          <t>Property Name</t>
        </is>
      </c>
      <c r="C2" s="4" t="inlineStr">
        <is>
          <t>Owner Name</t>
        </is>
      </c>
      <c r="D2" s="4" t="inlineStr">
        <is>
          <t>City</t>
        </is>
      </c>
      <c r="E2" s="4" t="inlineStr">
        <is>
          <t>State</t>
        </is>
      </c>
      <c r="F2" s="4" t="inlineStr">
        <is>
          <t>Purchase Date</t>
        </is>
      </c>
      <c r="G2" s="4" t="inlineStr">
        <is>
          <t>Purchase Price ($)</t>
        </is>
      </c>
      <c r="H2" s="4" t="inlineStr">
        <is>
          <t>Loan Balance ($)</t>
        </is>
      </c>
      <c r="I2" s="4" t="inlineStr">
        <is>
          <t>Interest Rate (%)</t>
        </is>
      </c>
      <c r="J2" s="4" t="inlineStr">
        <is>
          <t>Annual Interest Expense ($)</t>
        </is>
      </c>
      <c r="K2" s="4" t="inlineStr">
        <is>
          <t>Council Rates ($)</t>
        </is>
      </c>
      <c r="L2" s="4" t="inlineStr">
        <is>
          <t>Water Rates ($)</t>
        </is>
      </c>
      <c r="M2" s="4" t="inlineStr">
        <is>
          <t>Insurance ($)</t>
        </is>
      </c>
      <c r="N2" s="4" t="inlineStr">
        <is>
          <t>Repairs &amp; Maintenance ($)</t>
        </is>
      </c>
      <c r="O2" s="4" t="inlineStr">
        <is>
          <t>Property Management Fees ($)</t>
        </is>
      </c>
      <c r="P2" s="4" t="inlineStr">
        <is>
          <t>Body Corporate ($)</t>
        </is>
      </c>
      <c r="Q2" s="4" t="inlineStr">
        <is>
          <t>Depreciation ($)</t>
        </is>
      </c>
      <c r="R2" s="4" t="inlineStr">
        <is>
          <t>Other Deductible Expenses ($)</t>
        </is>
      </c>
      <c r="S2" s="4" t="inlineStr">
        <is>
          <t>Total Expenses ($)</t>
        </is>
      </c>
      <c r="T2" s="4" t="inlineStr">
        <is>
          <t>Annual Rental Income ($)</t>
        </is>
      </c>
      <c r="U2" s="4" t="inlineStr">
        <is>
          <t>Net Rental Result ($)</t>
        </is>
      </c>
      <c r="V2" s="4" t="inlineStr">
        <is>
          <t>Negatively Geared?</t>
        </is>
      </c>
      <c r="W2" s="4" t="inlineStr">
        <is>
          <t>Tax Benefit at Marginal Rate ($)</t>
        </is>
      </c>
      <c r="X2" s="4" t="inlineStr">
        <is>
          <t>After-Tax Cash Flow ($)</t>
        </is>
      </c>
    </row>
    <row r="3">
      <c r="A3" s="5" t="inlineStr">
        <is>
          <t>PROP-001</t>
        </is>
      </c>
      <c r="B3" s="5" t="inlineStr">
        <is>
          <t>14 Harbour View Rd</t>
        </is>
      </c>
      <c r="C3" s="5" t="inlineStr">
        <is>
          <t>Jack Thompson</t>
        </is>
      </c>
      <c r="D3" s="5" t="inlineStr">
        <is>
          <t>Sydney</t>
        </is>
      </c>
      <c r="E3" s="5" t="inlineStr">
        <is>
          <t>NSW</t>
        </is>
      </c>
      <c r="F3" s="37" t="n">
        <v>46037</v>
      </c>
      <c r="G3" s="38" t="n">
        <v>1050000</v>
      </c>
      <c r="H3" s="38" t="n">
        <v>892500</v>
      </c>
      <c r="I3" s="8" t="n">
        <v>0.068</v>
      </c>
      <c r="J3" s="39">
        <f>H3*I3</f>
        <v/>
      </c>
      <c r="K3" s="38" t="n">
        <v>2800</v>
      </c>
      <c r="L3" s="38" t="n">
        <v>980</v>
      </c>
      <c r="M3" s="38" t="n">
        <v>1450</v>
      </c>
      <c r="N3" s="38" t="n">
        <v>3200</v>
      </c>
      <c r="O3" s="38" t="n">
        <v>8400</v>
      </c>
      <c r="P3" s="38" t="n">
        <v>6500</v>
      </c>
      <c r="Q3" s="38" t="n">
        <v>9500</v>
      </c>
      <c r="R3" s="38" t="n">
        <v>1200</v>
      </c>
      <c r="S3" s="39">
        <f>SUM(J3:R3)</f>
        <v/>
      </c>
      <c r="T3" s="38" t="n">
        <v>42000</v>
      </c>
      <c r="U3" s="39">
        <f>T3-S3</f>
        <v/>
      </c>
      <c r="V3" s="10">
        <f>IF(U3&lt;0,"Yes","No")</f>
        <v/>
      </c>
      <c r="W3" s="39">
        <f>IF(U3&lt;0,ABS(U3)*$AA$1,0)</f>
        <v/>
      </c>
      <c r="X3" s="39">
        <f>U3+W3</f>
        <v/>
      </c>
    </row>
    <row r="4">
      <c r="A4" s="11" t="inlineStr">
        <is>
          <t>PROP-002</t>
        </is>
      </c>
      <c r="B4" s="11" t="inlineStr">
        <is>
          <t>7 Collins St</t>
        </is>
      </c>
      <c r="C4" s="11" t="inlineStr">
        <is>
          <t>Olivia Chen</t>
        </is>
      </c>
      <c r="D4" s="11" t="inlineStr">
        <is>
          <t>Melbourne</t>
        </is>
      </c>
      <c r="E4" s="11" t="inlineStr">
        <is>
          <t>VIC</t>
        </is>
      </c>
      <c r="F4" s="40" t="n">
        <v>46075</v>
      </c>
      <c r="G4" s="38" t="n">
        <v>820000</v>
      </c>
      <c r="H4" s="38" t="n">
        <v>680000</v>
      </c>
      <c r="I4" s="8" t="n">
        <v>0.065</v>
      </c>
      <c r="J4" s="41">
        <f>H4*I4</f>
        <v/>
      </c>
      <c r="K4" s="38" t="n">
        <v>2200</v>
      </c>
      <c r="L4" s="38" t="n">
        <v>820</v>
      </c>
      <c r="M4" s="38" t="n">
        <v>1280</v>
      </c>
      <c r="N4" s="38" t="n">
        <v>2100</v>
      </c>
      <c r="O4" s="38" t="n">
        <v>6560</v>
      </c>
      <c r="P4" s="38" t="n">
        <v>4800</v>
      </c>
      <c r="Q4" s="38" t="n">
        <v>7800</v>
      </c>
      <c r="R4" s="38" t="n">
        <v>800</v>
      </c>
      <c r="S4" s="41">
        <f>SUM(J4:R4)</f>
        <v/>
      </c>
      <c r="T4" s="38" t="n">
        <v>36400</v>
      </c>
      <c r="U4" s="41">
        <f>T4-S4</f>
        <v/>
      </c>
      <c r="V4" s="14">
        <f>IF(U4&lt;0,"Yes","No")</f>
        <v/>
      </c>
      <c r="W4" s="41">
        <f>IF(U4&lt;0,ABS(U4)*$AA$1,0)</f>
        <v/>
      </c>
      <c r="X4" s="41">
        <f>U4+W4</f>
        <v/>
      </c>
    </row>
    <row r="5">
      <c r="A5" s="5" t="inlineStr">
        <is>
          <t>PROP-003</t>
        </is>
      </c>
      <c r="B5" s="5" t="inlineStr">
        <is>
          <t>22 River Bend Cres</t>
        </is>
      </c>
      <c r="C5" s="5" t="inlineStr">
        <is>
          <t>Liam Walker</t>
        </is>
      </c>
      <c r="D5" s="5" t="inlineStr">
        <is>
          <t>Brisbane</t>
        </is>
      </c>
      <c r="E5" s="5" t="inlineStr">
        <is>
          <t>QLD</t>
        </is>
      </c>
      <c r="F5" s="37" t="n">
        <v>46089</v>
      </c>
      <c r="G5" s="38" t="n">
        <v>640000</v>
      </c>
      <c r="H5" s="38" t="n">
        <v>512000</v>
      </c>
      <c r="I5" s="8" t="n">
        <v>0.062</v>
      </c>
      <c r="J5" s="39">
        <f>H5*I5</f>
        <v/>
      </c>
      <c r="K5" s="38" t="n">
        <v>1900</v>
      </c>
      <c r="L5" s="38" t="n">
        <v>750</v>
      </c>
      <c r="M5" s="38" t="n">
        <v>1100</v>
      </c>
      <c r="N5" s="38" t="n">
        <v>1800</v>
      </c>
      <c r="O5" s="38" t="n">
        <v>5120</v>
      </c>
      <c r="P5" s="38" t="n">
        <v>3200</v>
      </c>
      <c r="Q5" s="38" t="n">
        <v>6400</v>
      </c>
      <c r="R5" s="38" t="n">
        <v>650</v>
      </c>
      <c r="S5" s="39">
        <f>SUM(J5:R5)</f>
        <v/>
      </c>
      <c r="T5" s="38" t="n">
        <v>29900</v>
      </c>
      <c r="U5" s="39">
        <f>T5-S5</f>
        <v/>
      </c>
      <c r="V5" s="10">
        <f>IF(U5&lt;0,"Yes","No")</f>
        <v/>
      </c>
      <c r="W5" s="39">
        <f>IF(U5&lt;0,ABS(U5)*$AA$1,0)</f>
        <v/>
      </c>
      <c r="X5" s="39">
        <f>U5+W5</f>
        <v/>
      </c>
    </row>
    <row r="6">
      <c r="A6" s="11" t="inlineStr">
        <is>
          <t>PROP-004</t>
        </is>
      </c>
      <c r="B6" s="11" t="inlineStr">
        <is>
          <t>5 Sunset Blvd</t>
        </is>
      </c>
      <c r="C6" s="11" t="inlineStr">
        <is>
          <t>Charlotte Brown</t>
        </is>
      </c>
      <c r="D6" s="11" t="inlineStr">
        <is>
          <t>Perth</t>
        </is>
      </c>
      <c r="E6" s="11" t="inlineStr">
        <is>
          <t>WA</t>
        </is>
      </c>
      <c r="F6" s="40" t="n">
        <v>46131</v>
      </c>
      <c r="G6" s="38" t="n">
        <v>580000</v>
      </c>
      <c r="H6" s="38" t="n">
        <v>484000</v>
      </c>
      <c r="I6" s="8" t="n">
        <v>0.07099999999999999</v>
      </c>
      <c r="J6" s="41">
        <f>H6*I6</f>
        <v/>
      </c>
      <c r="K6" s="38" t="n">
        <v>1750</v>
      </c>
      <c r="L6" s="38" t="n">
        <v>680</v>
      </c>
      <c r="M6" s="38" t="n">
        <v>980</v>
      </c>
      <c r="N6" s="38" t="n">
        <v>2400</v>
      </c>
      <c r="O6" s="38" t="n">
        <v>4840</v>
      </c>
      <c r="P6" s="38" t="n">
        <v>0</v>
      </c>
      <c r="Q6" s="38" t="n">
        <v>5800</v>
      </c>
      <c r="R6" s="38" t="n">
        <v>500</v>
      </c>
      <c r="S6" s="41">
        <f>SUM(J6:R6)</f>
        <v/>
      </c>
      <c r="T6" s="38" t="n">
        <v>26000</v>
      </c>
      <c r="U6" s="41">
        <f>T6-S6</f>
        <v/>
      </c>
      <c r="V6" s="14">
        <f>IF(U6&lt;0,"Yes","No")</f>
        <v/>
      </c>
      <c r="W6" s="41">
        <f>IF(U6&lt;0,ABS(U6)*$AA$1,0)</f>
        <v/>
      </c>
      <c r="X6" s="41">
        <f>U6+W6</f>
        <v/>
      </c>
    </row>
    <row r="7">
      <c r="A7" s="5" t="inlineStr">
        <is>
          <t>PROP-005</t>
        </is>
      </c>
      <c r="B7" s="5" t="inlineStr">
        <is>
          <t>31 Torrens Ave</t>
        </is>
      </c>
      <c r="C7" s="5" t="inlineStr">
        <is>
          <t>Noah Wilson</t>
        </is>
      </c>
      <c r="D7" s="5" t="inlineStr">
        <is>
          <t>Adelaide</t>
        </is>
      </c>
      <c r="E7" s="5" t="inlineStr">
        <is>
          <t>SA</t>
        </is>
      </c>
      <c r="F7" s="37" t="n">
        <v>46145</v>
      </c>
      <c r="G7" s="38" t="n">
        <v>490000</v>
      </c>
      <c r="H7" s="38" t="n">
        <v>392000</v>
      </c>
      <c r="I7" s="8" t="n">
        <v>0.063</v>
      </c>
      <c r="J7" s="39">
        <f>H7*I7</f>
        <v/>
      </c>
      <c r="K7" s="38" t="n">
        <v>1600</v>
      </c>
      <c r="L7" s="38" t="n">
        <v>620</v>
      </c>
      <c r="M7" s="38" t="n">
        <v>890</v>
      </c>
      <c r="N7" s="38" t="n">
        <v>1500</v>
      </c>
      <c r="O7" s="38" t="n">
        <v>3920</v>
      </c>
      <c r="P7" s="38" t="n">
        <v>0</v>
      </c>
      <c r="Q7" s="38" t="n">
        <v>5200</v>
      </c>
      <c r="R7" s="38" t="n">
        <v>420</v>
      </c>
      <c r="S7" s="39">
        <f>SUM(J7:R7)</f>
        <v/>
      </c>
      <c r="T7" s="38" t="n">
        <v>22800</v>
      </c>
      <c r="U7" s="39">
        <f>T7-S7</f>
        <v/>
      </c>
      <c r="V7" s="10">
        <f>IF(U7&lt;0,"Yes","No")</f>
        <v/>
      </c>
      <c r="W7" s="39">
        <f>IF(U7&lt;0,ABS(U7)*$AA$1,0)</f>
        <v/>
      </c>
      <c r="X7" s="39">
        <f>U7+W7</f>
        <v/>
      </c>
    </row>
    <row r="8">
      <c r="A8" s="11" t="inlineStr">
        <is>
          <t>PROP-006</t>
        </is>
      </c>
      <c r="B8" s="11" t="inlineStr">
        <is>
          <t>9 Surfers Pde</t>
        </is>
      </c>
      <c r="C8" s="11" t="inlineStr">
        <is>
          <t>Mia Johnson</t>
        </is>
      </c>
      <c r="D8" s="11" t="inlineStr">
        <is>
          <t>Gold Coast</t>
        </is>
      </c>
      <c r="E8" s="11" t="inlineStr">
        <is>
          <t>QLD</t>
        </is>
      </c>
      <c r="F8" s="40" t="n">
        <v>46169</v>
      </c>
      <c r="G8" s="38" t="n">
        <v>780000</v>
      </c>
      <c r="H8" s="38" t="n">
        <v>624000</v>
      </c>
      <c r="I8" s="8" t="n">
        <v>0.06900000000000001</v>
      </c>
      <c r="J8" s="41">
        <f>H8*I8</f>
        <v/>
      </c>
      <c r="K8" s="38" t="n">
        <v>2100</v>
      </c>
      <c r="L8" s="38" t="n">
        <v>810</v>
      </c>
      <c r="M8" s="38" t="n">
        <v>1200</v>
      </c>
      <c r="N8" s="38" t="n">
        <v>2800</v>
      </c>
      <c r="O8" s="38" t="n">
        <v>6240</v>
      </c>
      <c r="P8" s="38" t="n">
        <v>7200</v>
      </c>
      <c r="Q8" s="38" t="n">
        <v>7200</v>
      </c>
      <c r="R8" s="38" t="n">
        <v>750</v>
      </c>
      <c r="S8" s="41">
        <f>SUM(J8:R8)</f>
        <v/>
      </c>
      <c r="T8" s="38" t="n">
        <v>34000</v>
      </c>
      <c r="U8" s="41">
        <f>T8-S8</f>
        <v/>
      </c>
      <c r="V8" s="14">
        <f>IF(U8&lt;0,"Yes","No")</f>
        <v/>
      </c>
      <c r="W8" s="41">
        <f>IF(U8&lt;0,ABS(U8)*$AA$1,0)</f>
        <v/>
      </c>
      <c r="X8" s="41">
        <f>U8+W8</f>
        <v/>
      </c>
    </row>
    <row r="9">
      <c r="A9" s="5" t="inlineStr">
        <is>
          <t>PROP-007</t>
        </is>
      </c>
      <c r="B9" s="5" t="inlineStr">
        <is>
          <t>18 Hunter St</t>
        </is>
      </c>
      <c r="C9" s="5" t="inlineStr">
        <is>
          <t>Ethan Martin</t>
        </is>
      </c>
      <c r="D9" s="5" t="inlineStr">
        <is>
          <t>Newcastle</t>
        </is>
      </c>
      <c r="E9" s="5" t="inlineStr">
        <is>
          <t>NSW</t>
        </is>
      </c>
      <c r="F9" s="37" t="n">
        <v>46184</v>
      </c>
      <c r="G9" s="38" t="n">
        <v>530000</v>
      </c>
      <c r="H9" s="38" t="n">
        <v>450500</v>
      </c>
      <c r="I9" s="8" t="n">
        <v>0.07199999999999999</v>
      </c>
      <c r="J9" s="39">
        <f>H9*I9</f>
        <v/>
      </c>
      <c r="K9" s="38" t="n">
        <v>1850</v>
      </c>
      <c r="L9" s="38" t="n">
        <v>710</v>
      </c>
      <c r="M9" s="38" t="n">
        <v>1050</v>
      </c>
      <c r="N9" s="38" t="n">
        <v>1950</v>
      </c>
      <c r="O9" s="38" t="n">
        <v>4505</v>
      </c>
      <c r="P9" s="38" t="n">
        <v>0</v>
      </c>
      <c r="Q9" s="38" t="n">
        <v>5800</v>
      </c>
      <c r="R9" s="38" t="n">
        <v>580</v>
      </c>
      <c r="S9" s="39">
        <f>SUM(J9:R9)</f>
        <v/>
      </c>
      <c r="T9" s="38" t="n">
        <v>25200</v>
      </c>
      <c r="U9" s="39">
        <f>T9-S9</f>
        <v/>
      </c>
      <c r="V9" s="10">
        <f>IF(U9&lt;0,"Yes","No")</f>
        <v/>
      </c>
      <c r="W9" s="39">
        <f>IF(U9&lt;0,ABS(U9)*$AA$1,0)</f>
        <v/>
      </c>
      <c r="X9" s="39">
        <f>U9+W9</f>
        <v/>
      </c>
    </row>
    <row r="10">
      <c r="A10" s="11" t="inlineStr">
        <is>
          <t>PROP-008</t>
        </is>
      </c>
      <c r="B10" s="11" t="inlineStr">
        <is>
          <t>3 Lakeside Dr</t>
        </is>
      </c>
      <c r="C10" s="11" t="inlineStr">
        <is>
          <t>Ruby Davis</t>
        </is>
      </c>
      <c r="D10" s="11" t="inlineStr">
        <is>
          <t>Canberra</t>
        </is>
      </c>
      <c r="E10" s="11" t="inlineStr">
        <is>
          <t>ACT</t>
        </is>
      </c>
      <c r="F10" s="40" t="n">
        <v>46197</v>
      </c>
      <c r="G10" s="38" t="n">
        <v>670000</v>
      </c>
      <c r="H10" s="38" t="n">
        <v>536000</v>
      </c>
      <c r="I10" s="8" t="n">
        <v>0.066</v>
      </c>
      <c r="J10" s="41">
        <f>H10*I10</f>
        <v/>
      </c>
      <c r="K10" s="38" t="n">
        <v>2000</v>
      </c>
      <c r="L10" s="38" t="n">
        <v>780</v>
      </c>
      <c r="M10" s="38" t="n">
        <v>1150</v>
      </c>
      <c r="N10" s="38" t="n">
        <v>1700</v>
      </c>
      <c r="O10" s="38" t="n">
        <v>5360</v>
      </c>
      <c r="P10" s="38" t="n">
        <v>3800</v>
      </c>
      <c r="Q10" s="38" t="n">
        <v>6600</v>
      </c>
      <c r="R10" s="38" t="n">
        <v>620</v>
      </c>
      <c r="S10" s="41">
        <f>SUM(J10:R10)</f>
        <v/>
      </c>
      <c r="T10" s="38" t="n">
        <v>31200</v>
      </c>
      <c r="U10" s="41">
        <f>T10-S10</f>
        <v/>
      </c>
      <c r="V10" s="14">
        <f>IF(U10&lt;0,"Yes","No")</f>
        <v/>
      </c>
      <c r="W10" s="41">
        <f>IF(U10&lt;0,ABS(U10)*$AA$1,0)</f>
        <v/>
      </c>
      <c r="X10" s="41">
        <f>U10+W10</f>
        <v/>
      </c>
    </row>
    <row r="11">
      <c r="A11" s="5" t="inlineStr">
        <is>
          <t>PROP-009</t>
        </is>
      </c>
      <c r="B11" s="5" t="inlineStr">
        <is>
          <t>27 Montrose Rd</t>
        </is>
      </c>
      <c r="C11" s="5" t="inlineStr">
        <is>
          <t>Cooper Taylor</t>
        </is>
      </c>
      <c r="D11" s="5" t="inlineStr">
        <is>
          <t>Hobart</t>
        </is>
      </c>
      <c r="E11" s="5" t="inlineStr">
        <is>
          <t>TAS</t>
        </is>
      </c>
      <c r="F11" s="37" t="n">
        <v>46212</v>
      </c>
      <c r="G11" s="38" t="n">
        <v>480000</v>
      </c>
      <c r="H11" s="38" t="n">
        <v>312000</v>
      </c>
      <c r="I11" s="8" t="n">
        <v>0.058</v>
      </c>
      <c r="J11" s="39">
        <f>H11*I11</f>
        <v/>
      </c>
      <c r="K11" s="38" t="n">
        <v>1550</v>
      </c>
      <c r="L11" s="38" t="n">
        <v>590</v>
      </c>
      <c r="M11" s="38" t="n">
        <v>820</v>
      </c>
      <c r="N11" s="38" t="n">
        <v>1100</v>
      </c>
      <c r="O11" s="38" t="n">
        <v>3120</v>
      </c>
      <c r="P11" s="38" t="n">
        <v>0</v>
      </c>
      <c r="Q11" s="38" t="n">
        <v>4800</v>
      </c>
      <c r="R11" s="38" t="n">
        <v>380</v>
      </c>
      <c r="S11" s="39">
        <f>SUM(J11:R11)</f>
        <v/>
      </c>
      <c r="T11" s="38" t="n">
        <v>28600</v>
      </c>
      <c r="U11" s="39">
        <f>T11-S11</f>
        <v/>
      </c>
      <c r="V11" s="10">
        <f>IF(U11&lt;0,"Yes","No")</f>
        <v/>
      </c>
      <c r="W11" s="39">
        <f>IF(U11&lt;0,ABS(U11)*$AA$1,0)</f>
        <v/>
      </c>
      <c r="X11" s="39">
        <f>U11+W11</f>
        <v/>
      </c>
    </row>
    <row r="12" ht="20" customHeight="1">
      <c r="A12" s="15" t="inlineStr">
        <is>
          <t>TOTALS / AVERAGES</t>
        </is>
      </c>
      <c r="B12" s="16" t="n"/>
      <c r="C12" s="16" t="n"/>
      <c r="D12" s="16" t="n"/>
      <c r="E12" s="16" t="n"/>
      <c r="F12" s="16" t="n"/>
      <c r="G12" s="42">
        <f>SUM(G3:G11)</f>
        <v/>
      </c>
      <c r="H12" s="42">
        <f>SUM(H3:H11)</f>
        <v/>
      </c>
      <c r="I12" s="18">
        <f>AVERAGE(I3:I11)</f>
        <v/>
      </c>
      <c r="J12" s="42">
        <f>SUM(J3:J11)</f>
        <v/>
      </c>
      <c r="K12" s="42">
        <f>SUM(K3:K11)</f>
        <v/>
      </c>
      <c r="L12" s="42">
        <f>SUM(L3:L11)</f>
        <v/>
      </c>
      <c r="M12" s="42">
        <f>SUM(M3:M11)</f>
        <v/>
      </c>
      <c r="N12" s="42">
        <f>SUM(N3:N11)</f>
        <v/>
      </c>
      <c r="O12" s="42">
        <f>SUM(O3:O11)</f>
        <v/>
      </c>
      <c r="P12" s="42">
        <f>SUM(P3:P11)</f>
        <v/>
      </c>
      <c r="Q12" s="42">
        <f>SUM(Q3:Q11)</f>
        <v/>
      </c>
      <c r="R12" s="42">
        <f>SUM(R3:R11)</f>
        <v/>
      </c>
      <c r="S12" s="42">
        <f>SUM(S3:S11)</f>
        <v/>
      </c>
      <c r="T12" s="42">
        <f>SUM(T3:T11)</f>
        <v/>
      </c>
      <c r="U12" s="42">
        <f>SUM(U3:U11)</f>
        <v/>
      </c>
      <c r="V12" s="16" t="n"/>
      <c r="W12" s="42">
        <f>SUM(W3:W11)</f>
        <v/>
      </c>
      <c r="X12" s="42">
        <f>SUM(X3:X11)</f>
        <v/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0" customWidth="1" min="3" max="3"/>
    <col width="20" customWidth="1" min="4" max="4"/>
    <col width="18" customWidth="1" min="5" max="5"/>
    <col width="18" customWidth="1" min="6" max="6"/>
    <col width="20" customWidth="1" min="7" max="7"/>
    <col width="20" customWidth="1" min="8" max="8"/>
  </cols>
  <sheetData>
    <row r="1" ht="32" customHeight="1">
      <c r="A1" s="1" t="inlineStr">
        <is>
          <t>Portfolio Summary Dashboard — Negative Gearing Calculator</t>
        </is>
      </c>
      <c r="B1" s="35" t="n"/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6" t="n"/>
    </row>
    <row r="2"/>
    <row r="3">
      <c r="A3" s="19" t="inlineStr">
        <is>
          <t>KPI</t>
        </is>
      </c>
      <c r="B3" s="19" t="inlineStr">
        <is>
          <t>Value</t>
        </is>
      </c>
    </row>
    <row r="4">
      <c r="A4" s="20" t="inlineStr">
        <is>
          <t>Total Number of Properties</t>
        </is>
      </c>
      <c r="B4" s="21">
        <f>COUNTA(Property_Inputs!A3:A11)</f>
        <v/>
      </c>
    </row>
    <row r="5">
      <c r="A5" s="22" t="inlineStr">
        <is>
          <t>Total Rental Income ($)</t>
        </is>
      </c>
      <c r="B5" s="38">
        <f>SUM(Property_Inputs!T3:T11)</f>
        <v/>
      </c>
    </row>
    <row r="6">
      <c r="A6" s="20" t="inlineStr">
        <is>
          <t>Total Expenses ($)</t>
        </is>
      </c>
      <c r="B6" s="38">
        <f>SUM(Property_Inputs!S3:S11)</f>
        <v/>
      </c>
    </row>
    <row r="7">
      <c r="A7" s="22" t="inlineStr">
        <is>
          <t>Total Net Rental Result ($)</t>
        </is>
      </c>
      <c r="B7" s="38">
        <f>SUM(Property_Inputs!U3:U11)</f>
        <v/>
      </c>
    </row>
    <row r="8">
      <c r="A8" s="20" t="inlineStr">
        <is>
          <t>Number of Negatively Geared Properties</t>
        </is>
      </c>
      <c r="B8" s="21">
        <f>COUNTIF(Property_Inputs!V3:V11,"Yes")</f>
        <v/>
      </c>
    </row>
    <row r="9">
      <c r="A9" s="22" t="inlineStr">
        <is>
          <t>Number of Positively Geared Properties</t>
        </is>
      </c>
      <c r="B9" s="21">
        <f>COUNTIF(Property_Inputs!V3:V11,"No")</f>
        <v/>
      </c>
    </row>
    <row r="10">
      <c r="A10" s="20" t="inlineStr">
        <is>
          <t>Average Interest Rate (%)</t>
        </is>
      </c>
      <c r="B10" s="8">
        <f>AVERAGE(Property_Inputs!I3:I11)</f>
        <v/>
      </c>
    </row>
    <row r="11">
      <c r="A11" s="22" t="inlineStr">
        <is>
          <t>Total Tax Benefit ($)</t>
        </is>
      </c>
      <c r="B11" s="38">
        <f>SUM(Property_Inputs!W3:W11)</f>
        <v/>
      </c>
    </row>
    <row r="12">
      <c r="A12" s="20" t="inlineStr">
        <is>
          <t>Total After-Tax Cash Flow ($)</t>
        </is>
      </c>
      <c r="B12" s="38">
        <f>SUM(Property_Inputs!X3:X11)</f>
        <v/>
      </c>
    </row>
    <row r="13">
      <c r="A13" s="22" t="inlineStr">
        <is>
          <t>Average Annual Loss per Neg. Geared Property ($)</t>
        </is>
      </c>
      <c r="B13" s="38">
        <f>IFERROR(AVERAGEIF(Property_Inputs!V3:V11,"Yes",Property_Inputs!U3:U11),0)</f>
        <v/>
      </c>
    </row>
    <row r="14">
      <c r="A14" s="20" t="inlineStr">
        <is>
          <t>Total Interest Expense ($)</t>
        </is>
      </c>
      <c r="B14" s="38">
        <f>SUM(Property_Inputs!J3:J11)</f>
        <v/>
      </c>
    </row>
    <row r="15">
      <c r="A15" s="22" t="inlineStr">
        <is>
          <t>Total Depreciation ($)</t>
        </is>
      </c>
      <c r="B15" s="38">
        <f>SUM(Property_Inputs!Q3:Q11)</f>
        <v/>
      </c>
    </row>
    <row r="16">
      <c r="A16" s="20" t="inlineStr">
        <is>
          <t>Marginal Tax Rate Applied (%)</t>
        </is>
      </c>
      <c r="B16" s="8">
        <f>Property_Inputs!AA1</f>
        <v/>
      </c>
    </row>
    <row r="17"/>
    <row r="18"/>
    <row r="19">
      <c r="A19" s="23" t="inlineStr">
        <is>
          <t>Property-by-Property Overview</t>
        </is>
      </c>
      <c r="B19" s="35" t="n"/>
      <c r="C19" s="35" t="n"/>
      <c r="D19" s="35" t="n"/>
      <c r="E19" s="35" t="n"/>
      <c r="F19" s="35" t="n"/>
      <c r="G19" s="35" t="n"/>
      <c r="H19" s="35" t="n"/>
      <c r="I19" s="35" t="n"/>
      <c r="J19" s="35" t="n"/>
      <c r="K19" s="35" t="n"/>
      <c r="L19" s="36" t="n"/>
    </row>
    <row r="20">
      <c r="A20" s="4" t="inlineStr">
        <is>
          <t>Property Name</t>
        </is>
      </c>
      <c r="B20" s="4" t="inlineStr">
        <is>
          <t>City</t>
        </is>
      </c>
      <c r="C20" s="4" t="inlineStr">
        <is>
          <t>Rental Income ($)</t>
        </is>
      </c>
      <c r="D20" s="4" t="inlineStr">
        <is>
          <t>Total Expenses ($)</t>
        </is>
      </c>
      <c r="E20" s="4" t="inlineStr">
        <is>
          <t>Net Result ($)</t>
        </is>
      </c>
      <c r="F20" s="4" t="inlineStr">
        <is>
          <t>Negatively Geared?</t>
        </is>
      </c>
      <c r="G20" s="4" t="inlineStr">
        <is>
          <t>Tax Benefit ($)</t>
        </is>
      </c>
      <c r="H20" s="4" t="inlineStr">
        <is>
          <t>After-Tax CF ($)</t>
        </is>
      </c>
    </row>
    <row r="21">
      <c r="A21" s="5">
        <f>Property_Inputs!B3</f>
        <v/>
      </c>
      <c r="B21" s="5">
        <f>Property_Inputs!D3</f>
        <v/>
      </c>
      <c r="C21" s="39">
        <f>Property_Inputs!T3</f>
        <v/>
      </c>
      <c r="D21" s="39">
        <f>Property_Inputs!S3</f>
        <v/>
      </c>
      <c r="E21" s="39">
        <f>Property_Inputs!U3</f>
        <v/>
      </c>
      <c r="F21" s="10">
        <f>Property_Inputs!V3</f>
        <v/>
      </c>
      <c r="G21" s="39">
        <f>Property_Inputs!W3</f>
        <v/>
      </c>
      <c r="H21" s="39">
        <f>Property_Inputs!X3</f>
        <v/>
      </c>
    </row>
    <row r="22">
      <c r="A22" s="11">
        <f>Property_Inputs!B4</f>
        <v/>
      </c>
      <c r="B22" s="11">
        <f>Property_Inputs!D4</f>
        <v/>
      </c>
      <c r="C22" s="41">
        <f>Property_Inputs!T4</f>
        <v/>
      </c>
      <c r="D22" s="41">
        <f>Property_Inputs!S4</f>
        <v/>
      </c>
      <c r="E22" s="41">
        <f>Property_Inputs!U4</f>
        <v/>
      </c>
      <c r="F22" s="14">
        <f>Property_Inputs!V4</f>
        <v/>
      </c>
      <c r="G22" s="41">
        <f>Property_Inputs!W4</f>
        <v/>
      </c>
      <c r="H22" s="41">
        <f>Property_Inputs!X4</f>
        <v/>
      </c>
    </row>
    <row r="23">
      <c r="A23" s="5">
        <f>Property_Inputs!B5</f>
        <v/>
      </c>
      <c r="B23" s="5">
        <f>Property_Inputs!D5</f>
        <v/>
      </c>
      <c r="C23" s="39">
        <f>Property_Inputs!T5</f>
        <v/>
      </c>
      <c r="D23" s="39">
        <f>Property_Inputs!S5</f>
        <v/>
      </c>
      <c r="E23" s="39">
        <f>Property_Inputs!U5</f>
        <v/>
      </c>
      <c r="F23" s="10">
        <f>Property_Inputs!V5</f>
        <v/>
      </c>
      <c r="G23" s="39">
        <f>Property_Inputs!W5</f>
        <v/>
      </c>
      <c r="H23" s="39">
        <f>Property_Inputs!X5</f>
        <v/>
      </c>
    </row>
    <row r="24">
      <c r="A24" s="11">
        <f>Property_Inputs!B6</f>
        <v/>
      </c>
      <c r="B24" s="11">
        <f>Property_Inputs!D6</f>
        <v/>
      </c>
      <c r="C24" s="41">
        <f>Property_Inputs!T6</f>
        <v/>
      </c>
      <c r="D24" s="41">
        <f>Property_Inputs!S6</f>
        <v/>
      </c>
      <c r="E24" s="41">
        <f>Property_Inputs!U6</f>
        <v/>
      </c>
      <c r="F24" s="14">
        <f>Property_Inputs!V6</f>
        <v/>
      </c>
      <c r="G24" s="41">
        <f>Property_Inputs!W6</f>
        <v/>
      </c>
      <c r="H24" s="41">
        <f>Property_Inputs!X6</f>
        <v/>
      </c>
    </row>
    <row r="25">
      <c r="A25" s="5">
        <f>Property_Inputs!B7</f>
        <v/>
      </c>
      <c r="B25" s="5">
        <f>Property_Inputs!D7</f>
        <v/>
      </c>
      <c r="C25" s="39">
        <f>Property_Inputs!T7</f>
        <v/>
      </c>
      <c r="D25" s="39">
        <f>Property_Inputs!S7</f>
        <v/>
      </c>
      <c r="E25" s="39">
        <f>Property_Inputs!U7</f>
        <v/>
      </c>
      <c r="F25" s="10">
        <f>Property_Inputs!V7</f>
        <v/>
      </c>
      <c r="G25" s="39">
        <f>Property_Inputs!W7</f>
        <v/>
      </c>
      <c r="H25" s="39">
        <f>Property_Inputs!X7</f>
        <v/>
      </c>
    </row>
    <row r="26">
      <c r="A26" s="11">
        <f>Property_Inputs!B8</f>
        <v/>
      </c>
      <c r="B26" s="11">
        <f>Property_Inputs!D8</f>
        <v/>
      </c>
      <c r="C26" s="41">
        <f>Property_Inputs!T8</f>
        <v/>
      </c>
      <c r="D26" s="41">
        <f>Property_Inputs!S8</f>
        <v/>
      </c>
      <c r="E26" s="41">
        <f>Property_Inputs!U8</f>
        <v/>
      </c>
      <c r="F26" s="14">
        <f>Property_Inputs!V8</f>
        <v/>
      </c>
      <c r="G26" s="41">
        <f>Property_Inputs!W8</f>
        <v/>
      </c>
      <c r="H26" s="41">
        <f>Property_Inputs!X8</f>
        <v/>
      </c>
    </row>
    <row r="27">
      <c r="A27" s="5">
        <f>Property_Inputs!B9</f>
        <v/>
      </c>
      <c r="B27" s="5">
        <f>Property_Inputs!D9</f>
        <v/>
      </c>
      <c r="C27" s="39">
        <f>Property_Inputs!T9</f>
        <v/>
      </c>
      <c r="D27" s="39">
        <f>Property_Inputs!S9</f>
        <v/>
      </c>
      <c r="E27" s="39">
        <f>Property_Inputs!U9</f>
        <v/>
      </c>
      <c r="F27" s="10">
        <f>Property_Inputs!V9</f>
        <v/>
      </c>
      <c r="G27" s="39">
        <f>Property_Inputs!W9</f>
        <v/>
      </c>
      <c r="H27" s="39">
        <f>Property_Inputs!X9</f>
        <v/>
      </c>
    </row>
    <row r="28">
      <c r="A28" s="11">
        <f>Property_Inputs!B10</f>
        <v/>
      </c>
      <c r="B28" s="11">
        <f>Property_Inputs!D10</f>
        <v/>
      </c>
      <c r="C28" s="41">
        <f>Property_Inputs!T10</f>
        <v/>
      </c>
      <c r="D28" s="41">
        <f>Property_Inputs!S10</f>
        <v/>
      </c>
      <c r="E28" s="41">
        <f>Property_Inputs!U10</f>
        <v/>
      </c>
      <c r="F28" s="14">
        <f>Property_Inputs!V10</f>
        <v/>
      </c>
      <c r="G28" s="41">
        <f>Property_Inputs!W10</f>
        <v/>
      </c>
      <c r="H28" s="41">
        <f>Property_Inputs!X10</f>
        <v/>
      </c>
    </row>
    <row r="29">
      <c r="A29" s="5">
        <f>Property_Inputs!B11</f>
        <v/>
      </c>
      <c r="B29" s="5">
        <f>Property_Inputs!D11</f>
        <v/>
      </c>
      <c r="C29" s="39">
        <f>Property_Inputs!T11</f>
        <v/>
      </c>
      <c r="D29" s="39">
        <f>Property_Inputs!S11</f>
        <v/>
      </c>
      <c r="E29" s="39">
        <f>Property_Inputs!U11</f>
        <v/>
      </c>
      <c r="F29" s="10">
        <f>Property_Inputs!V11</f>
        <v/>
      </c>
      <c r="G29" s="39">
        <f>Property_Inputs!W11</f>
        <v/>
      </c>
      <c r="H29" s="39">
        <f>Property_Inputs!X11</f>
        <v/>
      </c>
    </row>
    <row r="30"/>
    <row r="31"/>
    <row r="32"/>
    <row r="33"/>
    <row r="34"/>
    <row r="35"/>
    <row r="36">
      <c r="J36" s="24" t="inlineStr">
        <is>
          <t>Gearing Status</t>
        </is>
      </c>
      <c r="K36" s="24" t="inlineStr">
        <is>
          <t>Count</t>
        </is>
      </c>
    </row>
    <row r="37">
      <c r="J37" t="inlineStr">
        <is>
          <t>Negatively Geared</t>
        </is>
      </c>
      <c r="K37">
        <f>COUNTIF(Property_Inputs!V3:V11,"Yes")</f>
        <v/>
      </c>
    </row>
    <row r="38">
      <c r="J38" t="inlineStr">
        <is>
          <t>Positively Geared</t>
        </is>
      </c>
      <c r="K38">
        <f>COUNTIF(Property_Inputs!V3:V11,"No")</f>
        <v/>
      </c>
    </row>
  </sheetData>
  <mergeCells count="2">
    <mergeCell ref="A1:L1"/>
    <mergeCell ref="A19:L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20" customWidth="1" min="3" max="3"/>
    <col width="22" customWidth="1" min="4" max="4"/>
    <col width="40" customWidth="1" min="5" max="5"/>
  </cols>
  <sheetData>
    <row r="1" ht="30" customHeight="1">
      <c r="A1" s="25" t="inlineStr">
        <is>
          <t>Calculation Assumptions — Australian Tax &amp; Property Settings (FY 2025–26)</t>
        </is>
      </c>
      <c r="B1" s="35" t="n"/>
      <c r="C1" s="35" t="n"/>
      <c r="D1" s="35" t="n"/>
      <c r="E1" s="36" t="n"/>
    </row>
    <row r="2">
      <c r="A2" s="19" t="inlineStr">
        <is>
          <t>Setting</t>
        </is>
      </c>
      <c r="B2" s="19" t="inlineStr">
        <is>
          <t>Value / Rate</t>
        </is>
      </c>
      <c r="C2" s="19" t="inlineStr">
        <is>
          <t>Unit</t>
        </is>
      </c>
      <c r="D2" s="19" t="inlineStr">
        <is>
          <t>ATO Reference</t>
        </is>
      </c>
      <c r="E2" s="19" t="inlineStr">
        <is>
          <t>Notes</t>
        </is>
      </c>
    </row>
    <row r="3">
      <c r="A3" s="20" t="inlineStr">
        <is>
          <t>Financial Year</t>
        </is>
      </c>
      <c r="B3" s="26" t="inlineStr">
        <is>
          <t>2025–26</t>
        </is>
      </c>
      <c r="C3" s="27" t="inlineStr">
        <is>
          <t>FY</t>
        </is>
      </c>
      <c r="D3" s="27" t="inlineStr">
        <is>
          <t>ATO FY2026</t>
        </is>
      </c>
      <c r="E3" s="27" t="inlineStr">
        <is>
          <t>1 July 2025 – 30 June 2026</t>
        </is>
      </c>
    </row>
    <row r="4">
      <c r="A4" s="22" t="inlineStr">
        <is>
          <t>Marginal Tax Rate (37%)</t>
        </is>
      </c>
      <c r="B4" s="8" t="n">
        <v>0.37</v>
      </c>
      <c r="C4" s="28" t="inlineStr">
        <is>
          <t>%</t>
        </is>
      </c>
      <c r="D4" s="28" t="inlineStr">
        <is>
          <t>ATO Tax Tables</t>
        </is>
      </c>
      <c r="E4" s="28" t="inlineStr">
        <is>
          <t>Linked to Property_Inputs!AA1 — update there</t>
        </is>
      </c>
    </row>
    <row r="5">
      <c r="A5" s="20" t="inlineStr">
        <is>
          <t>GST Rate</t>
        </is>
      </c>
      <c r="B5" s="8" t="n">
        <v>0.1</v>
      </c>
      <c r="C5" s="27" t="inlineStr">
        <is>
          <t>%</t>
        </is>
      </c>
      <c r="D5" s="27" t="inlineStr">
        <is>
          <t>ATO GST Guide</t>
        </is>
      </c>
      <c r="E5" s="27" t="inlineStr">
        <is>
          <t>Goods &amp; Services Tax — standard rate</t>
        </is>
      </c>
    </row>
    <row r="6">
      <c r="A6" s="22" t="inlineStr">
        <is>
          <t>Superannuation Rate</t>
        </is>
      </c>
      <c r="B6" s="8" t="n">
        <v>0.115</v>
      </c>
      <c r="C6" s="28" t="inlineStr">
        <is>
          <t>%</t>
        </is>
      </c>
      <c r="D6" s="28" t="inlineStr">
        <is>
          <t>ATO SG Rate</t>
        </is>
      </c>
      <c r="E6" s="28" t="inlineStr">
        <is>
          <t>Super Guarantee Rate FY2025-26</t>
        </is>
      </c>
    </row>
    <row r="7">
      <c r="A7" s="20" t="inlineStr">
        <is>
          <t>Vacancy Rate Assumption</t>
        </is>
      </c>
      <c r="B7" s="8" t="n">
        <v>0.05</v>
      </c>
      <c r="C7" s="27" t="inlineStr">
        <is>
          <t>%</t>
        </is>
      </c>
      <c r="D7" s="27" t="inlineStr">
        <is>
          <t>Local Average</t>
        </is>
      </c>
      <c r="E7" s="27" t="inlineStr">
        <is>
          <t>Adjust based on suburb vacancy data</t>
        </is>
      </c>
    </row>
    <row r="8">
      <c r="A8" s="22" t="inlineStr">
        <is>
          <t>Inflation Rate (CPI)</t>
        </is>
      </c>
      <c r="B8" s="8" t="n">
        <v>0.035</v>
      </c>
      <c r="C8" s="28" t="inlineStr">
        <is>
          <t>%</t>
        </is>
      </c>
      <c r="D8" s="28" t="inlineStr">
        <is>
          <t>RBA Estimate</t>
        </is>
      </c>
      <c r="E8" s="28" t="inlineStr">
        <is>
          <t>Used to project future rental income</t>
        </is>
      </c>
    </row>
    <row r="9">
      <c r="A9" s="20" t="inlineStr">
        <is>
          <t>Land Tax Threshold (VIC)</t>
        </is>
      </c>
      <c r="B9" s="38" t="n">
        <v>300000</v>
      </c>
      <c r="C9" s="27" t="inlineStr">
        <is>
          <t>AUD</t>
        </is>
      </c>
      <c r="D9" s="27" t="inlineStr">
        <is>
          <t>SRO Victoria</t>
        </is>
      </c>
      <c r="E9" s="27" t="inlineStr">
        <is>
          <t>Refer to state revenue offices for exact figures</t>
        </is>
      </c>
    </row>
    <row r="10">
      <c r="A10" s="22" t="inlineStr">
        <is>
          <t>Land Tax Threshold (NSW)</t>
        </is>
      </c>
      <c r="B10" s="38" t="n">
        <v>1075000</v>
      </c>
      <c r="C10" s="28" t="inlineStr">
        <is>
          <t>AUD</t>
        </is>
      </c>
      <c r="D10" s="28" t="inlineStr">
        <is>
          <t>Revenue NSW</t>
        </is>
      </c>
      <c r="E10" s="28" t="inlineStr">
        <is>
          <t>General land tax threshold 2026</t>
        </is>
      </c>
    </row>
    <row r="11">
      <c r="A11" s="20" t="inlineStr">
        <is>
          <t>Capital Works Deduction</t>
        </is>
      </c>
      <c r="B11" s="8" t="n">
        <v>0.025</v>
      </c>
      <c r="C11" s="27" t="inlineStr">
        <is>
          <t>%</t>
        </is>
      </c>
      <c r="D11" s="27" t="inlineStr">
        <is>
          <t>ATO Div 43</t>
        </is>
      </c>
      <c r="E11" s="27" t="inlineStr">
        <is>
          <t>2.5% p.a. on construction costs post-1987</t>
        </is>
      </c>
    </row>
    <row r="12">
      <c r="A12" s="22" t="inlineStr">
        <is>
          <t>Depreciation Method</t>
        </is>
      </c>
      <c r="B12" s="26" t="inlineStr">
        <is>
          <t>Diminishing Value</t>
        </is>
      </c>
      <c r="C12" s="28" t="inlineStr"/>
      <c r="D12" s="28" t="inlineStr">
        <is>
          <t>ATO Tax Ruling</t>
        </is>
      </c>
      <c r="E12" s="28" t="inlineStr">
        <is>
          <t>Check ATO TR 2023/1 for guidance</t>
        </is>
      </c>
    </row>
    <row r="13">
      <c r="A13" s="20" t="inlineStr">
        <is>
          <t>GST-Incl Cost Formula</t>
        </is>
      </c>
      <c r="B13" s="38">
        <f>B4*(1+B5)</f>
        <v/>
      </c>
      <c r="C13" s="27" t="inlineStr">
        <is>
          <t>AUD</t>
        </is>
      </c>
      <c r="D13" s="27" t="inlineStr">
        <is>
          <t>ATO Calc</t>
        </is>
      </c>
      <c r="E13" s="27" t="inlineStr">
        <is>
          <t>Example: GST-inclusive cost from ex-GST value</t>
        </is>
      </c>
    </row>
    <row r="14">
      <c r="A14" s="22" t="inlineStr">
        <is>
          <t>Projected Rental (Year 2)</t>
        </is>
      </c>
      <c r="B14" s="38">
        <f>B8*(1+B8)</f>
        <v/>
      </c>
      <c r="C14" s="28" t="inlineStr">
        <is>
          <t>AUD</t>
        </is>
      </c>
      <c r="D14" s="28" t="inlineStr">
        <is>
          <t>Internal</t>
        </is>
      </c>
      <c r="E14" s="28" t="inlineStr">
        <is>
          <t>Placeholder — update B8 to actual current rent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20" customWidth="1" min="3" max="3"/>
  </cols>
  <sheetData>
    <row r="1" ht="32" customHeight="1">
      <c r="A1" s="1" t="inlineStr">
        <is>
          <t>How to Use — Negative Gearing Calculator Instructions</t>
        </is>
      </c>
      <c r="B1" s="35" t="n"/>
      <c r="C1" s="35" t="n"/>
      <c r="D1" s="35" t="n"/>
      <c r="E1" s="35" t="n"/>
      <c r="F1" s="36" t="n"/>
    </row>
    <row r="2">
      <c r="A2" s="19" t="inlineStr">
        <is>
          <t>Section</t>
        </is>
      </c>
      <c r="B2" s="19" t="inlineStr">
        <is>
          <t>Guidance</t>
        </is>
      </c>
      <c r="C2" s="19" t="inlineStr">
        <is>
          <t>Refer To</t>
        </is>
      </c>
    </row>
    <row r="3" ht="36" customHeight="1">
      <c r="A3" s="29" t="inlineStr">
        <is>
          <t>Getting Started</t>
        </is>
      </c>
      <c r="B3" s="30" t="inlineStr">
        <is>
          <t>Open the workbook and navigate to the Property_Inputs sheet. Enter one investment property per row starting from row 3.</t>
        </is>
      </c>
      <c r="C3" s="31" t="inlineStr">
        <is>
          <t>Property_Inputs</t>
        </is>
      </c>
    </row>
    <row r="4" ht="36" customHeight="1">
      <c r="A4" s="32" t="inlineStr">
        <is>
          <t>Data Entry</t>
        </is>
      </c>
      <c r="B4" s="33" t="inlineStr">
        <is>
          <t>Fill in all yellow (input) cells: Purchase Price, Loan Balance, Interest Rate, expense items and Annual Rental Income. Formulas will auto-calculate the rest.</t>
        </is>
      </c>
      <c r="C4" s="34" t="inlineStr">
        <is>
          <t>Property_Inputs</t>
        </is>
      </c>
    </row>
    <row r="5" ht="36" customHeight="1">
      <c r="A5" s="29" t="inlineStr">
        <is>
          <t>Dates</t>
        </is>
      </c>
      <c r="B5" s="30" t="inlineStr">
        <is>
          <t>All dates must be entered in Australian format: DD/MM/YYYY (e.g. 15/01/2026). The Financial Year runs 1 July to 30 June.</t>
        </is>
      </c>
      <c r="C5" s="31" t="inlineStr">
        <is>
          <t>Property_Inputs</t>
        </is>
      </c>
    </row>
    <row r="6" ht="36" customHeight="1">
      <c r="A6" s="32" t="inlineStr">
        <is>
          <t>Currency</t>
        </is>
      </c>
      <c r="B6" s="33" t="inlineStr">
        <is>
          <t>All monetary values are displayed in Australian Dollars (AUD). Currency format is $#,##0.00 (e.g. $42,500.00).</t>
        </is>
      </c>
      <c r="C6" s="34" t="inlineStr">
        <is>
          <t>All Sheets</t>
        </is>
      </c>
    </row>
    <row r="7" ht="36" customHeight="1">
      <c r="A7" s="29" t="inlineStr">
        <is>
          <t>Marginal Tax Rate</t>
        </is>
      </c>
      <c r="B7" s="30" t="inlineStr">
        <is>
          <t>Set your applicable marginal tax rate in cell AA1 of Property_Inputs (default 37%). This flows to all Tax Benefit calculations automatically.</t>
        </is>
      </c>
      <c r="C7" s="31" t="inlineStr">
        <is>
          <t>Property_Inputs!AA1</t>
        </is>
      </c>
    </row>
    <row r="8" ht="36" customHeight="1">
      <c r="A8" s="32" t="inlineStr">
        <is>
          <t>Negative Gearing</t>
        </is>
      </c>
      <c r="B8" s="33" t="inlineStr">
        <is>
          <t>Negative gearing occurs when your total deductible expenses exceed your annual rental income. The "Negatively Geared?" column will display "Yes" automatically.</t>
        </is>
      </c>
      <c r="C8" s="34" t="inlineStr">
        <is>
          <t>Property_Inputs</t>
        </is>
      </c>
    </row>
    <row r="9" ht="36" customHeight="1">
      <c r="A9" s="29" t="inlineStr">
        <is>
          <t>Tax Benefit</t>
        </is>
      </c>
      <c r="B9" s="30" t="inlineStr">
        <is>
          <t>The Tax Benefit at Marginal Rate = ABS(Net Rental Loss) × Marginal Tax Rate. This represents the approximate tax refund or offset from ATO.</t>
        </is>
      </c>
      <c r="C9" s="31" t="inlineStr">
        <is>
          <t>Property_Inputs</t>
        </is>
      </c>
    </row>
    <row r="10" ht="36" customHeight="1">
      <c r="A10" s="32" t="inlineStr">
        <is>
          <t>After-Tax Cash Flow</t>
        </is>
      </c>
      <c r="B10" s="33" t="inlineStr">
        <is>
          <t>After-Tax Cash Flow = Net Rental Result + Tax Benefit. A negative value means you are still out-of-pocket after the tax benefit is applied.</t>
        </is>
      </c>
      <c r="C10" s="34" t="inlineStr">
        <is>
          <t>Property_Inputs</t>
        </is>
      </c>
    </row>
    <row r="11" ht="36" customHeight="1">
      <c r="A11" s="29" t="inlineStr">
        <is>
          <t>Depreciation</t>
        </is>
      </c>
      <c r="B11" s="30" t="inlineStr">
        <is>
          <t>Depreciation includes Div 40 (plant &amp; equipment) and Div 43 (capital works). Obtain a Quantity Surveyor report for accurate figures.</t>
        </is>
      </c>
      <c r="C11" s="31" t="inlineStr">
        <is>
          <t>Assumptions</t>
        </is>
      </c>
    </row>
    <row r="12" ht="36" customHeight="1">
      <c r="A12" s="32" t="inlineStr">
        <is>
          <t>Summary Dashboard</t>
        </is>
      </c>
      <c r="B12" s="33" t="inlineStr">
        <is>
          <t>The Summary_Dashboard sheet shows portfolio-wide KPIs, charts and a property overview. No data entry is needed — it updates automatically.</t>
        </is>
      </c>
      <c r="C12" s="34" t="inlineStr">
        <is>
          <t>Summary_Dashboard</t>
        </is>
      </c>
    </row>
    <row r="13" ht="36" customHeight="1">
      <c r="A13" s="29" t="inlineStr">
        <is>
          <t>Assumptions Sheet</t>
        </is>
      </c>
      <c r="B13" s="30" t="inlineStr">
        <is>
          <t>Review the Assumptions sheet to check tax rates, GST, super, vacancy rates and inflation assumptions. Update pale yellow cells as required.</t>
        </is>
      </c>
      <c r="C13" s="31" t="inlineStr">
        <is>
          <t>Assumptions</t>
        </is>
      </c>
    </row>
    <row r="14" ht="36" customHeight="1">
      <c r="A14" s="32" t="inlineStr">
        <is>
          <t>Professional Advice</t>
        </is>
      </c>
      <c r="B14" s="33" t="inlineStr">
        <is>
          <t>This calculator is a guide only. Review current ATO guidance and obtain professional tax advice from a registered tax agent or accountant before relying on these outputs.</t>
        </is>
      </c>
      <c r="C14" s="34" t="inlineStr">
        <is>
          <t>ATO.gov.au</t>
        </is>
      </c>
    </row>
    <row r="15" ht="36" customHeight="1">
      <c r="A15" s="29" t="inlineStr">
        <is>
          <t>ATO References</t>
        </is>
      </c>
      <c r="B15" s="30" t="inlineStr">
        <is>
          <t>Key ATO resources: Rental Properties Guide (NAT 1729), Tax Ruling TR 2023/1 (depreciation), Capital Gains Tax Guide. Visit ato.gov.au for current year publications.</t>
        </is>
      </c>
      <c r="C15" s="31" t="inlineStr">
        <is>
          <t>ATO.gov.au</t>
        </is>
      </c>
    </row>
    <row r="16" ht="36" customHeight="1">
      <c r="A16" s="32" t="inlineStr">
        <is>
          <t>GST Note</t>
        </is>
      </c>
      <c r="B16" s="33" t="inlineStr">
        <is>
          <t>Residential rental income is generally input-taxed and not subject to GST. Commercial property may differ — seek advice.</t>
        </is>
      </c>
      <c r="C16" s="34" t="inlineStr">
        <is>
          <t>ATO GST Guide</t>
        </is>
      </c>
    </row>
    <row r="17" ht="36" customHeight="1">
      <c r="A17" s="29" t="inlineStr">
        <is>
          <t>Superannuation</t>
        </is>
      </c>
      <c r="B17" s="30" t="inlineStr">
        <is>
          <t>The super guarantee rate for FY2025-26 is 11.5%. If you engage property managers or contractors, ensure super obligations are met.</t>
        </is>
      </c>
      <c r="C17" s="31" t="inlineStr">
        <is>
          <t>Assumptions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2026-06-18T12:15:26Z</dcterms:created>
  <dcterms:modified xmlns:dcterms="http://purl.org/dc/terms/" xmlns:xsi="http://www.w3.org/2001/XMLSchema-instance" xsi:type="dcterms:W3CDTF">2026-06-18T12:15:26Z</dcterms:modified>
</cp:coreProperties>
</file>