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  <sheet xmlns:r="http://schemas.openxmlformats.org/officeDocument/2006/relationships" name="Rate Card" sheetId="2" state="visible" r:id="rId2"/>
    <sheet xmlns:r="http://schemas.openxmlformats.org/officeDocument/2006/relationships" name="Summary" sheetId="3" state="visible" r:id="rId3"/>
    <sheet xmlns:r="http://schemas.openxmlformats.org/officeDocument/2006/relationships" name="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"/>
    <numFmt numFmtId="165" formatCode="$#,##0.0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b val="1"/>
      <color rgb="00FFFFFF"/>
      <sz val="11"/>
    </font>
    <font>
      <name val="Calibri"/>
      <b val="1"/>
      <sz val="10"/>
    </font>
    <font>
      <name val="Calibri"/>
      <b val="1"/>
      <color rgb="00FFFFFF"/>
      <sz val="10"/>
    </font>
    <font>
      <name val="Calibri"/>
      <b val="1"/>
      <color rgb="00FFFFFF"/>
      <sz val="14"/>
    </font>
    <font>
      <name val="Calibri"/>
      <sz val="10"/>
    </font>
    <font>
      <name val="Calibri"/>
      <b val="1"/>
      <color rgb="00166534"/>
      <sz val="10"/>
    </font>
    <font>
      <name val="Calibri"/>
      <b val="1"/>
      <color rgb="00991B1B"/>
      <sz val="10"/>
    </font>
  </fonts>
  <fills count="10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006A4E"/>
      </patternFill>
    </fill>
    <fill>
      <patternFill patternType="solid">
        <fgColor rgb="00FFFFFF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F0FDF4"/>
      </patternFill>
    </fill>
    <fill>
      <patternFill patternType="solid">
        <fgColor rgb="00DCFCE7"/>
      </patternFill>
    </fill>
    <fill>
      <patternFill patternType="solid">
        <fgColor rgb="00FEE2E2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69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49" fontId="0" fillId="4" borderId="1" applyAlignment="1" pivotButton="0" quotePrefix="0" xfId="0">
      <alignment horizontal="left" vertical="center" wrapText="1"/>
    </xf>
    <xf numFmtId="0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 wrapText="1"/>
    </xf>
    <xf numFmtId="164" fontId="0" fillId="5" borderId="1" applyAlignment="1" pivotButton="0" quotePrefix="0" xfId="0">
      <alignment horizontal="left" vertical="center" wrapText="1"/>
    </xf>
    <xf numFmtId="165" fontId="0" fillId="5" borderId="1" applyAlignment="1" pivotButton="0" quotePrefix="0" xfId="0">
      <alignment horizontal="left" vertical="center" wrapText="1"/>
    </xf>
    <xf numFmtId="9" fontId="0" fillId="4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left" vertical="center" wrapText="1"/>
    </xf>
    <xf numFmtId="49" fontId="0" fillId="6" borderId="1" applyAlignment="1" pivotButton="0" quotePrefix="0" xfId="0">
      <alignment horizontal="left" vertical="center" wrapText="1"/>
    </xf>
    <xf numFmtId="0" fontId="0" fillId="6" borderId="1" applyAlignment="1" pivotButton="0" quotePrefix="0" xfId="0">
      <alignment horizontal="center" vertical="center" wrapText="1"/>
    </xf>
    <xf numFmtId="0" fontId="0" fillId="6" borderId="1" applyAlignment="1" pivotButton="0" quotePrefix="0" xfId="0">
      <alignment horizontal="left" vertical="center" wrapText="1"/>
    </xf>
    <xf numFmtId="9" fontId="0" fillId="6" borderId="1" applyAlignment="1" pivotButton="0" quotePrefix="0" xfId="0">
      <alignment horizontal="center" vertical="center" wrapText="1"/>
    </xf>
    <xf numFmtId="165" fontId="0" fillId="6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right" vertical="center"/>
    </xf>
    <xf numFmtId="165" fontId="4" fillId="3" borderId="1" applyAlignment="1" pivotButton="0" quotePrefix="0" xfId="0">
      <alignment horizontal="right" vertical="center"/>
    </xf>
    <xf numFmtId="0" fontId="5" fillId="2" borderId="0" applyAlignment="1" pivotButton="0" quotePrefix="0" xfId="0">
      <alignment horizontal="center" vertical="center" wrapText="1"/>
    </xf>
    <xf numFmtId="0" fontId="6" fillId="4" borderId="1" applyAlignment="1" pivotButton="0" quotePrefix="0" xfId="0">
      <alignment horizontal="center" vertical="center" wrapText="1"/>
    </xf>
    <xf numFmtId="0" fontId="6" fillId="4" borderId="1" applyAlignment="1" pivotButton="0" quotePrefix="0" xfId="0">
      <alignment horizontal="left" vertical="center" wrapText="1"/>
    </xf>
    <xf numFmtId="165" fontId="6" fillId="4" borderId="1" applyAlignment="1" pivotButton="0" quotePrefix="0" xfId="0">
      <alignment horizontal="left" vertical="center" wrapText="1"/>
    </xf>
    <xf numFmtId="0" fontId="6" fillId="6" borderId="1" applyAlignment="1" pivotButton="0" quotePrefix="0" xfId="0">
      <alignment horizontal="center" vertical="center" wrapText="1"/>
    </xf>
    <xf numFmtId="0" fontId="6" fillId="6" borderId="1" applyAlignment="1" pivotButton="0" quotePrefix="0" xfId="0">
      <alignment horizontal="left" vertical="center" wrapText="1"/>
    </xf>
    <xf numFmtId="165" fontId="6" fillId="6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 wrapText="1"/>
    </xf>
    <xf numFmtId="0" fontId="3" fillId="0" borderId="1" pivotButton="0" quotePrefix="0" xfId="0"/>
    <xf numFmtId="165" fontId="3" fillId="7" borderId="1" pivotButton="0" quotePrefix="0" xfId="0"/>
    <xf numFmtId="0" fontId="3" fillId="7" borderId="1" pivotButton="0" quotePrefix="0" xfId="0"/>
    <xf numFmtId="0" fontId="3" fillId="6" borderId="1" applyAlignment="1" pivotButton="0" quotePrefix="0" xfId="0">
      <alignment horizontal="left" vertical="center" wrapText="1"/>
    </xf>
    <xf numFmtId="165" fontId="3" fillId="6" borderId="1" applyAlignment="1" pivotButton="0" quotePrefix="0" xfId="0">
      <alignment horizontal="right" vertical="center"/>
    </xf>
    <xf numFmtId="0" fontId="6" fillId="7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165" fontId="3" fillId="4" borderId="1" applyAlignment="1" pivotButton="0" quotePrefix="0" xfId="0">
      <alignment horizontal="right" vertical="center"/>
    </xf>
    <xf numFmtId="0" fontId="7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1" fontId="3" fillId="6" borderId="1" applyAlignment="1" pivotButton="0" quotePrefix="0" xfId="0">
      <alignment horizontal="right" vertical="center"/>
    </xf>
    <xf numFmtId="1" fontId="3" fillId="4" borderId="1" applyAlignment="1" pivotButton="0" quotePrefix="0" xfId="0">
      <alignment horizontal="right" vertical="center"/>
    </xf>
    <xf numFmtId="9" fontId="3" fillId="6" borderId="1" applyAlignment="1" pivotButton="0" quotePrefix="0" xfId="0">
      <alignment horizontal="right" vertical="center"/>
    </xf>
    <xf numFmtId="0" fontId="0" fillId="0" borderId="4" pivotButton="0" quotePrefix="0" xfId="0"/>
    <xf numFmtId="0" fontId="0" fillId="0" borderId="5" pivotButton="0" quotePrefix="0" xfId="0"/>
    <xf numFmtId="0" fontId="4" fillId="3" borderId="1" pivotButton="0" quotePrefix="0" xfId="0"/>
    <xf numFmtId="0" fontId="6" fillId="0" borderId="1" pivotButton="0" quotePrefix="0" xfId="0"/>
    <xf numFmtId="165" fontId="6" fillId="0" borderId="1" pivotButton="0" quotePrefix="0" xfId="0"/>
    <xf numFmtId="0" fontId="6" fillId="4" borderId="1" pivotButton="0" quotePrefix="0" xfId="0"/>
    <xf numFmtId="165" fontId="6" fillId="4" borderId="1" pivotButton="0" quotePrefix="0" xfId="0"/>
    <xf numFmtId="0" fontId="6" fillId="6" borderId="1" pivotButton="0" quotePrefix="0" xfId="0"/>
    <xf numFmtId="165" fontId="6" fillId="6" borderId="1" pivotButton="0" quotePrefix="0" xfId="0"/>
    <xf numFmtId="0" fontId="2" fillId="3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  <xf numFmtId="0" fontId="6" fillId="5" borderId="1" applyAlignment="1" pivotButton="0" quotePrefix="0" xfId="0">
      <alignment horizontal="left" vertical="center" wrapText="1"/>
    </xf>
    <xf numFmtId="0" fontId="3" fillId="8" borderId="1" applyAlignment="1" pivotButton="0" quotePrefix="0" xfId="0">
      <alignment horizontal="left" vertical="center" wrapText="1"/>
    </xf>
    <xf numFmtId="0" fontId="6" fillId="8" borderId="1" applyAlignment="1" pivotButton="0" quotePrefix="0" xfId="0">
      <alignment horizontal="left" vertical="center" wrapText="1"/>
    </xf>
    <xf numFmtId="0" fontId="3" fillId="9" borderId="1" applyAlignment="1" pivotButton="0" quotePrefix="0" xfId="0">
      <alignment horizontal="left" vertical="center" wrapText="1"/>
    </xf>
    <xf numFmtId="0" fontId="6" fillId="9" borderId="1" applyAlignment="1" pivotButton="0" quotePrefix="0" xfId="0">
      <alignment horizontal="left" vertical="center" wrapText="1"/>
    </xf>
    <xf numFmtId="0" fontId="3" fillId="2" borderId="1" applyAlignment="1" pivotButton="0" quotePrefix="0" xfId="0">
      <alignment horizontal="left" vertical="center" wrapText="1"/>
    </xf>
    <xf numFmtId="0" fontId="6" fillId="2" borderId="1" applyAlignment="1" pivotButton="0" quotePrefix="0" xfId="0">
      <alignment horizontal="left" vertical="center" wrapText="1"/>
    </xf>
    <xf numFmtId="164" fontId="0" fillId="5" borderId="1" applyAlignment="1" pivotButton="0" quotePrefix="0" xfId="0">
      <alignment horizontal="left" vertical="center" wrapText="1"/>
    </xf>
    <xf numFmtId="165" fontId="0" fillId="5" borderId="1" applyAlignment="1" pivotButton="0" quotePrefix="0" xfId="0">
      <alignment horizontal="left" vertical="center" wrapText="1"/>
    </xf>
    <xf numFmtId="165" fontId="0" fillId="4" borderId="1" applyAlignment="1" pivotButton="0" quotePrefix="0" xfId="0">
      <alignment horizontal="left" vertical="center" wrapText="1"/>
    </xf>
    <xf numFmtId="165" fontId="0" fillId="6" borderId="1" applyAlignment="1" pivotButton="0" quotePrefix="0" xfId="0">
      <alignment horizontal="left" vertical="center" wrapText="1"/>
    </xf>
    <xf numFmtId="165" fontId="4" fillId="3" borderId="1" applyAlignment="1" pivotButton="0" quotePrefix="0" xfId="0">
      <alignment horizontal="right" vertical="center"/>
    </xf>
    <xf numFmtId="165" fontId="6" fillId="4" borderId="1" applyAlignment="1" pivotButton="0" quotePrefix="0" xfId="0">
      <alignment horizontal="left" vertical="center" wrapText="1"/>
    </xf>
    <xf numFmtId="165" fontId="6" fillId="6" borderId="1" applyAlignment="1" pivotButton="0" quotePrefix="0" xfId="0">
      <alignment horizontal="left" vertical="center" wrapText="1"/>
    </xf>
    <xf numFmtId="165" fontId="3" fillId="7" borderId="1" pivotButton="0" quotePrefix="0" xfId="0"/>
    <xf numFmtId="165" fontId="3" fillId="6" borderId="1" applyAlignment="1" pivotButton="0" quotePrefix="0" xfId="0">
      <alignment horizontal="right" vertical="center"/>
    </xf>
    <xf numFmtId="165" fontId="3" fillId="4" borderId="1" applyAlignment="1" pivotButton="0" quotePrefix="0" xfId="0">
      <alignment horizontal="right" vertical="center"/>
    </xf>
    <xf numFmtId="165" fontId="6" fillId="0" borderId="1" pivotButton="0" quotePrefix="0" xfId="0"/>
    <xf numFmtId="165" fontId="6" fillId="4" borderId="1" pivotButton="0" quotePrefix="0" xfId="0"/>
    <xf numFmtId="165" fontId="6" fillId="6" borderId="1" pivotButton="0" quotePrefix="0" xfId="0"/>
  </cellXfs>
  <cellStyles count="1">
    <cellStyle name="Normal" xfId="0" builtinId="0" hidden="0"/>
  </cellStyles>
  <dxfs count="2">
    <dxf>
      <font>
        <name val="Calibri"/>
        <b val="1"/>
        <color rgb="00166534"/>
        <sz val="10"/>
      </font>
      <fill>
        <patternFill patternType="solid">
          <fgColor rgb="00DCFCE7"/>
        </patternFill>
      </fill>
    </dxf>
    <dxf>
      <font>
        <name val="Calibri"/>
        <b val="1"/>
        <color rgb="00991B1B"/>
        <sz val="10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Invoice Status — Paid vs Unpaid vs Part Paid</a:t>
            </a:r>
          </a:p>
        </rich>
      </tx>
    </title>
    <plotArea>
      <pieChart>
        <varyColors val="1"/>
        <ser>
          <idx val="0"/>
          <order val="0"/>
          <tx>
            <strRef>
              <f>'Summary'!C18</f>
            </strRef>
          </tx>
          <spPr>
            <a:ln xmlns:a="http://schemas.openxmlformats.org/drawingml/2006/main">
              <a:solidFill>
                <a:srgbClr val="1E293B"/>
              </a:solidFill>
              <a:prstDash val="solid"/>
            </a:ln>
          </spPr>
          <cat>
            <numRef>
              <f>'Summary'!$A$19:$A$21</f>
            </numRef>
          </cat>
          <val>
            <numRef>
              <f>'Summary'!$C$19:$C$21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Invoice Total by Customer (AUD)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'Summary'!B24</f>
            </strRef>
          </tx>
          <spPr>
            <a:solidFill xmlns:a="http://schemas.openxmlformats.org/drawingml/2006/main">
              <a:srgbClr val="006A4E"/>
            </a:solidFill>
            <a:ln xmlns:a="http://schemas.openxmlformats.org/drawingml/2006/main">
              <a:prstDash val="solid"/>
            </a:ln>
          </spPr>
          <cat>
            <numRef>
              <f>'Summary'!$A$25:$A$34</f>
            </numRef>
          </cat>
          <val>
            <numRef>
              <f>'Summary'!$B$25:$B$34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Customer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(AUD)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4</col>
      <colOff>0</colOff>
      <row>2</row>
      <rowOff>0</rowOff>
    </from>
    <ext cx="576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19</row>
      <rowOff>0</rowOff>
    </from>
    <ext cx="8640000" cy="50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8" customWidth="1" min="3" max="3"/>
    <col width="28" customWidth="1" min="4" max="4"/>
    <col width="16" customWidth="1" min="5" max="5"/>
    <col width="14" customWidth="1" min="6" max="6"/>
    <col width="8" customWidth="1" min="7" max="7"/>
    <col width="10" customWidth="1" min="8" max="8"/>
    <col width="16" customWidth="1" min="9" max="9"/>
    <col width="16" customWidth="1" min="10" max="10"/>
    <col width="20" customWidth="1" min="11" max="11"/>
    <col width="32" customWidth="1" min="12" max="12"/>
    <col width="13" customWidth="1" min="13" max="13"/>
    <col width="13" customWidth="1" min="14" max="14"/>
    <col width="15" customWidth="1" min="15" max="15"/>
    <col width="12" customWidth="1" min="16" max="16"/>
    <col width="10" customWidth="1" min="17" max="17"/>
    <col width="13" customWidth="1" min="18" max="18"/>
    <col width="13" customWidth="1" min="19" max="19"/>
    <col width="15" customWidth="1" min="20" max="20"/>
    <col width="14" customWidth="1" min="21" max="21"/>
    <col width="13" customWidth="1" min="22" max="22"/>
    <col width="28" customWidth="1" min="23" max="23"/>
  </cols>
  <sheetData>
    <row r="1" ht="18" customHeight="1">
      <c r="A1" s="1" t="inlineStr">
        <is>
          <t>PLUMBER CALLOUT INVOICE — AUSTRALIA</t>
        </is>
      </c>
    </row>
    <row r="2" ht="30" customHeight="1">
      <c r="A2" s="2" t="inlineStr">
        <is>
          <t>Invoice No</t>
        </is>
      </c>
      <c r="B2" s="2" t="inlineStr">
        <is>
          <t>Invoice Date</t>
        </is>
      </c>
      <c r="C2" s="2" t="inlineStr">
        <is>
          <t>Customer Name</t>
        </is>
      </c>
      <c r="D2" s="2" t="inlineStr">
        <is>
          <t>Job Address</t>
        </is>
      </c>
      <c r="E2" s="2" t="inlineStr">
        <is>
          <t>Suburb</t>
        </is>
      </c>
      <c r="F2" s="2" t="inlineStr">
        <is>
          <t>City</t>
        </is>
      </c>
      <c r="G2" s="2" t="inlineStr">
        <is>
          <t>State</t>
        </is>
      </c>
      <c r="H2" s="2" t="inlineStr">
        <is>
          <t>Postcode</t>
        </is>
      </c>
      <c r="I2" s="2" t="inlineStr">
        <is>
          <t>ABN</t>
        </is>
      </c>
      <c r="J2" s="2" t="inlineStr">
        <is>
          <t>Contact Phone</t>
        </is>
      </c>
      <c r="K2" s="2" t="inlineStr">
        <is>
          <t>Callout Type</t>
        </is>
      </c>
      <c r="L2" s="2" t="inlineStr">
        <is>
          <t>Service Description</t>
        </is>
      </c>
      <c r="M2" s="2" t="inlineStr">
        <is>
          <t>Labour Hours</t>
        </is>
      </c>
      <c r="N2" s="2" t="inlineStr">
        <is>
          <t>Hourly Rate</t>
        </is>
      </c>
      <c r="O2" s="2" t="inlineStr">
        <is>
          <t>Materials Cost</t>
        </is>
      </c>
      <c r="P2" s="2" t="inlineStr">
        <is>
          <t>Travel Fee</t>
        </is>
      </c>
      <c r="Q2" s="2" t="inlineStr">
        <is>
          <t>GST Rate</t>
        </is>
      </c>
      <c r="R2" s="2" t="inlineStr">
        <is>
          <t>GST Amount</t>
        </is>
      </c>
      <c r="S2" s="2" t="inlineStr">
        <is>
          <t>Line Total</t>
        </is>
      </c>
      <c r="T2" s="2" t="inlineStr">
        <is>
          <t>Payment Status</t>
        </is>
      </c>
      <c r="U2" s="2" t="inlineStr">
        <is>
          <t>Due Date</t>
        </is>
      </c>
      <c r="V2" s="2" t="inlineStr">
        <is>
          <t>Days Overdue</t>
        </is>
      </c>
      <c r="W2" s="2" t="inlineStr">
        <is>
          <t>Notes</t>
        </is>
      </c>
    </row>
    <row r="3">
      <c r="A3" s="3" t="inlineStr">
        <is>
          <t>INV-001</t>
        </is>
      </c>
      <c r="B3" s="4" t="inlineStr">
        <is>
          <t>05/03/2026</t>
        </is>
      </c>
      <c r="C3" s="5" t="inlineStr">
        <is>
          <t>Jack Thompson</t>
        </is>
      </c>
      <c r="D3" s="5" t="inlineStr">
        <is>
          <t>14 Harbour St</t>
        </is>
      </c>
      <c r="E3" s="5" t="inlineStr">
        <is>
          <t>Surry Hills</t>
        </is>
      </c>
      <c r="F3" s="5" t="inlineStr">
        <is>
          <t>Sydney</t>
        </is>
      </c>
      <c r="G3" s="4" t="inlineStr">
        <is>
          <t>NSW</t>
        </is>
      </c>
      <c r="H3" s="4" t="inlineStr">
        <is>
          <t>2010</t>
        </is>
      </c>
      <c r="I3" s="5" t="inlineStr">
        <is>
          <t>51 824 753 556</t>
        </is>
      </c>
      <c r="J3" s="5" t="inlineStr">
        <is>
          <t>0412 345 678</t>
        </is>
      </c>
      <c r="K3" s="5" t="inlineStr">
        <is>
          <t>Emergency Callout</t>
        </is>
      </c>
      <c r="L3" s="5" t="inlineStr">
        <is>
          <t>Emergency blocked drain clearance — kitchen</t>
        </is>
      </c>
      <c r="M3" s="56" t="n">
        <v>2.5</v>
      </c>
      <c r="N3" s="57" t="n">
        <v>165</v>
      </c>
      <c r="O3" s="57" t="n">
        <v>85</v>
      </c>
      <c r="P3" s="57" t="n">
        <v>95</v>
      </c>
      <c r="Q3" s="8" t="n">
        <v>0.1</v>
      </c>
      <c r="R3" s="58">
        <f>ROUND((M3*N3+O3+P3)*Q3,2)</f>
        <v/>
      </c>
      <c r="S3" s="58">
        <f>ROUND(M3*N3+O3+P3+R3,2)</f>
        <v/>
      </c>
      <c r="T3" s="4" t="inlineStr">
        <is>
          <t>Paid</t>
        </is>
      </c>
      <c r="U3" s="4" t="inlineStr">
        <is>
          <t>19/03/2026</t>
        </is>
      </c>
      <c r="V3" s="4">
        <f>IF(T3="Paid",0,MAX(0,TODAY()-DATEVALUE(U3)))</f>
        <v/>
      </c>
      <c r="W3" s="5" t="inlineStr">
        <is>
          <t>Paid promptly — regular customer</t>
        </is>
      </c>
    </row>
    <row r="4">
      <c r="A4" s="10" t="inlineStr">
        <is>
          <t>INV-002</t>
        </is>
      </c>
      <c r="B4" s="11" t="inlineStr">
        <is>
          <t>10/03/2026</t>
        </is>
      </c>
      <c r="C4" s="12" t="inlineStr">
        <is>
          <t>Olivia Martin</t>
        </is>
      </c>
      <c r="D4" s="12" t="inlineStr">
        <is>
          <t>7 Elm Ave</t>
        </is>
      </c>
      <c r="E4" s="12" t="inlineStr">
        <is>
          <t>Fitzroy</t>
        </is>
      </c>
      <c r="F4" s="12" t="inlineStr">
        <is>
          <t>Melbourne</t>
        </is>
      </c>
      <c r="G4" s="11" t="inlineStr">
        <is>
          <t>VIC</t>
        </is>
      </c>
      <c r="H4" s="11" t="inlineStr">
        <is>
          <t>3065</t>
        </is>
      </c>
      <c r="I4" s="12" t="inlineStr">
        <is>
          <t>62 195 834 427</t>
        </is>
      </c>
      <c r="J4" s="12" t="inlineStr">
        <is>
          <t>0423 567 890</t>
        </is>
      </c>
      <c r="K4" s="12" t="inlineStr">
        <is>
          <t>Tap Repair</t>
        </is>
      </c>
      <c r="L4" s="12" t="inlineStr">
        <is>
          <t>Leaking tap repair — bathroom and laundry taps</t>
        </is>
      </c>
      <c r="M4" s="56" t="n">
        <v>1.5</v>
      </c>
      <c r="N4" s="57" t="n">
        <v>140</v>
      </c>
      <c r="O4" s="57" t="n">
        <v>45</v>
      </c>
      <c r="P4" s="57" t="n">
        <v>75</v>
      </c>
      <c r="Q4" s="13" t="n">
        <v>0.1</v>
      </c>
      <c r="R4" s="59">
        <f>ROUND((M4*N4+O4+P4)*Q4,2)</f>
        <v/>
      </c>
      <c r="S4" s="59">
        <f>ROUND(M4*N4+O4+P4+R4,2)</f>
        <v/>
      </c>
      <c r="T4" s="11" t="inlineStr">
        <is>
          <t>Unpaid</t>
        </is>
      </c>
      <c r="U4" s="11" t="inlineStr">
        <is>
          <t>24/03/2026</t>
        </is>
      </c>
      <c r="V4" s="11">
        <f>IF(T4="Paid",0,MAX(0,TODAY()-DATEVALUE(U4)))</f>
        <v/>
      </c>
      <c r="W4" s="12" t="inlineStr">
        <is>
          <t>Second reminder sent 15/04/2026</t>
        </is>
      </c>
    </row>
    <row r="5">
      <c r="A5" s="3" t="inlineStr">
        <is>
          <t>INV-003</t>
        </is>
      </c>
      <c r="B5" s="4" t="inlineStr">
        <is>
          <t>15/03/2026</t>
        </is>
      </c>
      <c r="C5" s="5" t="inlineStr">
        <is>
          <t>Liam Brown</t>
        </is>
      </c>
      <c r="D5" s="5" t="inlineStr">
        <is>
          <t>3 River Rd</t>
        </is>
      </c>
      <c r="E5" s="5" t="inlineStr">
        <is>
          <t>West End</t>
        </is>
      </c>
      <c r="F5" s="5" t="inlineStr">
        <is>
          <t>Brisbane</t>
        </is>
      </c>
      <c r="G5" s="4" t="inlineStr">
        <is>
          <t>QLD</t>
        </is>
      </c>
      <c r="H5" s="4" t="inlineStr">
        <is>
          <t>4101</t>
        </is>
      </c>
      <c r="I5" s="5" t="inlineStr">
        <is>
          <t>73 412 659 881</t>
        </is>
      </c>
      <c r="J5" s="5" t="inlineStr">
        <is>
          <t>0434 789 012</t>
        </is>
      </c>
      <c r="K5" s="5" t="inlineStr">
        <is>
          <t>Hot Water Service</t>
        </is>
      </c>
      <c r="L5" s="5" t="inlineStr">
        <is>
          <t>Hot water system fault diagnosis and element replacement</t>
        </is>
      </c>
      <c r="M5" s="56" t="n">
        <v>3</v>
      </c>
      <c r="N5" s="57" t="n">
        <v>155</v>
      </c>
      <c r="O5" s="57" t="n">
        <v>220</v>
      </c>
      <c r="P5" s="57" t="n">
        <v>85</v>
      </c>
      <c r="Q5" s="8" t="n">
        <v>0.1</v>
      </c>
      <c r="R5" s="58">
        <f>ROUND((M5*N5+O5+P5)*Q5,2)</f>
        <v/>
      </c>
      <c r="S5" s="58">
        <f>ROUND(M5*N5+O5+P5+R5,2)</f>
        <v/>
      </c>
      <c r="T5" s="4" t="inlineStr">
        <is>
          <t>Paid</t>
        </is>
      </c>
      <c r="U5" s="4" t="inlineStr">
        <is>
          <t>29/03/2026</t>
        </is>
      </c>
      <c r="V5" s="4">
        <f>IF(T5="Paid",0,MAX(0,TODAY()-DATEVALUE(U5)))</f>
        <v/>
      </c>
      <c r="W5" s="5" t="inlineStr">
        <is>
          <t>Electric HWS — warranty parts claimed</t>
        </is>
      </c>
    </row>
    <row r="6">
      <c r="A6" s="10" t="inlineStr">
        <is>
          <t>INV-004</t>
        </is>
      </c>
      <c r="B6" s="11" t="inlineStr">
        <is>
          <t>18/03/2026</t>
        </is>
      </c>
      <c r="C6" s="12" t="inlineStr">
        <is>
          <t>Charlotte Wilson</t>
        </is>
      </c>
      <c r="D6" s="12" t="inlineStr">
        <is>
          <t>22 Kings Park Rd</t>
        </is>
      </c>
      <c r="E6" s="12" t="inlineStr">
        <is>
          <t>West Perth</t>
        </is>
      </c>
      <c r="F6" s="12" t="inlineStr">
        <is>
          <t>Perth</t>
        </is>
      </c>
      <c r="G6" s="11" t="inlineStr">
        <is>
          <t>WA</t>
        </is>
      </c>
      <c r="H6" s="11" t="inlineStr">
        <is>
          <t>6005</t>
        </is>
      </c>
      <c r="I6" s="12" t="inlineStr">
        <is>
          <t>84 563 120 774</t>
        </is>
      </c>
      <c r="J6" s="12" t="inlineStr">
        <is>
          <t>0445 901 234</t>
        </is>
      </c>
      <c r="K6" s="12" t="inlineStr">
        <is>
          <t>Pipe Replacement</t>
        </is>
      </c>
      <c r="L6" s="12" t="inlineStr">
        <is>
          <t>Burst pipe repair — under kitchen slab</t>
        </is>
      </c>
      <c r="M6" s="56" t="n">
        <v>4</v>
      </c>
      <c r="N6" s="57" t="n">
        <v>175</v>
      </c>
      <c r="O6" s="57" t="n">
        <v>310</v>
      </c>
      <c r="P6" s="57" t="n">
        <v>95</v>
      </c>
      <c r="Q6" s="13" t="n">
        <v>0.1</v>
      </c>
      <c r="R6" s="59">
        <f>ROUND((M6*N6+O6+P6)*Q6,2)</f>
        <v/>
      </c>
      <c r="S6" s="59">
        <f>ROUND(M6*N6+O6+P6+R6,2)</f>
        <v/>
      </c>
      <c r="T6" s="11" t="inlineStr">
        <is>
          <t>Unpaid</t>
        </is>
      </c>
      <c r="U6" s="11" t="inlineStr">
        <is>
          <t>01/04/2026</t>
        </is>
      </c>
      <c r="V6" s="11">
        <f>IF(T6="Paid",0,MAX(0,TODAY()-DATEVALUE(U6)))</f>
        <v/>
      </c>
      <c r="W6" s="12" t="inlineStr">
        <is>
          <t>Insurance claim pending — awaiting paperwork</t>
        </is>
      </c>
    </row>
    <row r="7">
      <c r="A7" s="3" t="inlineStr">
        <is>
          <t>INV-005</t>
        </is>
      </c>
      <c r="B7" s="4" t="inlineStr">
        <is>
          <t>22/03/2026</t>
        </is>
      </c>
      <c r="C7" s="5" t="inlineStr">
        <is>
          <t>Noah Davis</t>
        </is>
      </c>
      <c r="D7" s="5" t="inlineStr">
        <is>
          <t>9 Frome Rd</t>
        </is>
      </c>
      <c r="E7" s="5" t="inlineStr">
        <is>
          <t>Norwood</t>
        </is>
      </c>
      <c r="F7" s="5" t="inlineStr">
        <is>
          <t>Adelaide</t>
        </is>
      </c>
      <c r="G7" s="4" t="inlineStr">
        <is>
          <t>SA</t>
        </is>
      </c>
      <c r="H7" s="4" t="inlineStr">
        <is>
          <t>5067</t>
        </is>
      </c>
      <c r="I7" s="5" t="inlineStr">
        <is>
          <t>95 234 871 663</t>
        </is>
      </c>
      <c r="J7" s="5" t="inlineStr">
        <is>
          <t>0456 012 345</t>
        </is>
      </c>
      <c r="K7" s="5" t="inlineStr">
        <is>
          <t>Toilet Repair</t>
        </is>
      </c>
      <c r="L7" s="5" t="inlineStr">
        <is>
          <t>Toilet cistern replacement — full suite install</t>
        </is>
      </c>
      <c r="M7" s="56" t="n">
        <v>2</v>
      </c>
      <c r="N7" s="57" t="n">
        <v>140</v>
      </c>
      <c r="O7" s="57" t="n">
        <v>185</v>
      </c>
      <c r="P7" s="57" t="n">
        <v>75</v>
      </c>
      <c r="Q7" s="8" t="n">
        <v>0.1</v>
      </c>
      <c r="R7" s="58">
        <f>ROUND((M7*N7+O7+P7)*Q7,2)</f>
        <v/>
      </c>
      <c r="S7" s="58">
        <f>ROUND(M7*N7+O7+P7+R7,2)</f>
        <v/>
      </c>
      <c r="T7" s="4" t="inlineStr">
        <is>
          <t>Part Paid</t>
        </is>
      </c>
      <c r="U7" s="4" t="inlineStr">
        <is>
          <t>05/04/2026</t>
        </is>
      </c>
      <c r="V7" s="4">
        <f>IF(T7="Paid",0,MAX(0,TODAY()-DATEVALUE(U7)))</f>
        <v/>
      </c>
      <c r="W7" s="5" t="inlineStr">
        <is>
          <t>Deposit $200 received — balance outstanding</t>
        </is>
      </c>
    </row>
    <row r="8">
      <c r="A8" s="10" t="inlineStr">
        <is>
          <t>INV-006</t>
        </is>
      </c>
      <c r="B8" s="11" t="inlineStr">
        <is>
          <t>28/03/2026</t>
        </is>
      </c>
      <c r="C8" s="12" t="inlineStr">
        <is>
          <t>Mia Johnson</t>
        </is>
      </c>
      <c r="D8" s="12" t="inlineStr">
        <is>
          <t>5 Orchid Ave</t>
        </is>
      </c>
      <c r="E8" s="12" t="inlineStr">
        <is>
          <t>Surfers Paradise</t>
        </is>
      </c>
      <c r="F8" s="12" t="inlineStr">
        <is>
          <t>Gold Coast</t>
        </is>
      </c>
      <c r="G8" s="11" t="inlineStr">
        <is>
          <t>QLD</t>
        </is>
      </c>
      <c r="H8" s="11" t="inlineStr">
        <is>
          <t>4217</t>
        </is>
      </c>
      <c r="I8" s="12" t="inlineStr">
        <is>
          <t>66 782 394 115</t>
        </is>
      </c>
      <c r="J8" s="12" t="inlineStr">
        <is>
          <t>0467 234 567</t>
        </is>
      </c>
      <c r="K8" s="12" t="inlineStr">
        <is>
          <t>Blocked Drain</t>
        </is>
      </c>
      <c r="L8" s="12" t="inlineStr">
        <is>
          <t>Kitchen sink blockage — hydro jetting treatment</t>
        </is>
      </c>
      <c r="M8" s="56" t="n">
        <v>1.5</v>
      </c>
      <c r="N8" s="57" t="n">
        <v>145</v>
      </c>
      <c r="O8" s="57" t="n">
        <v>55</v>
      </c>
      <c r="P8" s="57" t="n">
        <v>85</v>
      </c>
      <c r="Q8" s="13" t="n">
        <v>0.1</v>
      </c>
      <c r="R8" s="59">
        <f>ROUND((M8*N8+O8+P8)*Q8,2)</f>
        <v/>
      </c>
      <c r="S8" s="59">
        <f>ROUND(M8*N8+O8+P8+R8,2)</f>
        <v/>
      </c>
      <c r="T8" s="11" t="inlineStr">
        <is>
          <t>Paid</t>
        </is>
      </c>
      <c r="U8" s="11" t="inlineStr">
        <is>
          <t>11/04/2026</t>
        </is>
      </c>
      <c r="V8" s="11">
        <f>IF(T8="Paid",0,MAX(0,TODAY()-DATEVALUE(U8)))</f>
        <v/>
      </c>
      <c r="W8" s="12" t="inlineStr">
        <is>
          <t>Grease blockage — recommended drain guard</t>
        </is>
      </c>
    </row>
    <row r="9">
      <c r="A9" s="3" t="inlineStr">
        <is>
          <t>INV-007</t>
        </is>
      </c>
      <c r="B9" s="4" t="inlineStr">
        <is>
          <t>02/04/2026</t>
        </is>
      </c>
      <c r="C9" s="5" t="inlineStr">
        <is>
          <t>Ethan Wilson</t>
        </is>
      </c>
      <c r="D9" s="5" t="inlineStr">
        <is>
          <t>18 Hunter St</t>
        </is>
      </c>
      <c r="E9" s="5" t="inlineStr">
        <is>
          <t>Cooks Hill</t>
        </is>
      </c>
      <c r="F9" s="5" t="inlineStr">
        <is>
          <t>Newcastle</t>
        </is>
      </c>
      <c r="G9" s="4" t="inlineStr">
        <is>
          <t>NSW</t>
        </is>
      </c>
      <c r="H9" s="4" t="inlineStr">
        <is>
          <t>2300</t>
        </is>
      </c>
      <c r="I9" s="5" t="inlineStr">
        <is>
          <t>51 347 892 204</t>
        </is>
      </c>
      <c r="J9" s="5" t="inlineStr">
        <is>
          <t>0478 456 789</t>
        </is>
      </c>
      <c r="K9" s="5" t="inlineStr">
        <is>
          <t>Leak Detection</t>
        </is>
      </c>
      <c r="L9" s="5" t="inlineStr">
        <is>
          <t>Roof leak inspection and minor pipe seal repair</t>
        </is>
      </c>
      <c r="M9" s="56" t="n">
        <v>2.5</v>
      </c>
      <c r="N9" s="57" t="n">
        <v>150</v>
      </c>
      <c r="O9" s="57" t="n">
        <v>95</v>
      </c>
      <c r="P9" s="57" t="n">
        <v>85</v>
      </c>
      <c r="Q9" s="8" t="n">
        <v>0.1</v>
      </c>
      <c r="R9" s="58">
        <f>ROUND((M9*N9+O9+P9)*Q9,2)</f>
        <v/>
      </c>
      <c r="S9" s="58">
        <f>ROUND(M9*N9+O9+P9+R9,2)</f>
        <v/>
      </c>
      <c r="T9" s="4" t="inlineStr">
        <is>
          <t>Unpaid</t>
        </is>
      </c>
      <c r="U9" s="4" t="inlineStr">
        <is>
          <t>16/04/2026</t>
        </is>
      </c>
      <c r="V9" s="4">
        <f>IF(T9="Paid",0,MAX(0,TODAY()-DATEVALUE(U9)))</f>
        <v/>
      </c>
      <c r="W9" s="5" t="inlineStr">
        <is>
          <t>Follow-up quote for roof plumbing works</t>
        </is>
      </c>
    </row>
    <row r="10">
      <c r="A10" s="10" t="inlineStr">
        <is>
          <t>INV-008</t>
        </is>
      </c>
      <c r="B10" s="11" t="inlineStr">
        <is>
          <t>07/04/2026</t>
        </is>
      </c>
      <c r="C10" s="12" t="inlineStr">
        <is>
          <t>Ruby Taylor</t>
        </is>
      </c>
      <c r="D10" s="12" t="inlineStr">
        <is>
          <t>4 London Circuit</t>
        </is>
      </c>
      <c r="E10" s="12" t="inlineStr">
        <is>
          <t>Braddon</t>
        </is>
      </c>
      <c r="F10" s="12" t="inlineStr">
        <is>
          <t>Canberra</t>
        </is>
      </c>
      <c r="G10" s="11" t="inlineStr">
        <is>
          <t>ACT</t>
        </is>
      </c>
      <c r="H10" s="11" t="inlineStr">
        <is>
          <t>2612</t>
        </is>
      </c>
      <c r="I10" s="12" t="inlineStr">
        <is>
          <t>47 619 285 330</t>
        </is>
      </c>
      <c r="J10" s="12" t="inlineStr">
        <is>
          <t>0489 678 901</t>
        </is>
      </c>
      <c r="K10" s="12" t="inlineStr">
        <is>
          <t>Tap Repair</t>
        </is>
      </c>
      <c r="L10" s="12" t="inlineStr">
        <is>
          <t>Bathroom mixer replacement — concealed thermostatic</t>
        </is>
      </c>
      <c r="M10" s="56" t="n">
        <v>2</v>
      </c>
      <c r="N10" s="57" t="n">
        <v>140</v>
      </c>
      <c r="O10" s="57" t="n">
        <v>275</v>
      </c>
      <c r="P10" s="57" t="n">
        <v>75</v>
      </c>
      <c r="Q10" s="13" t="n">
        <v>0.1</v>
      </c>
      <c r="R10" s="59">
        <f>ROUND((M10*N10+O10+P10)*Q10,2)</f>
        <v/>
      </c>
      <c r="S10" s="59">
        <f>ROUND(M10*N10+O10+P10+R10,2)</f>
        <v/>
      </c>
      <c r="T10" s="11" t="inlineStr">
        <is>
          <t>Paid</t>
        </is>
      </c>
      <c r="U10" s="11" t="inlineStr">
        <is>
          <t>21/04/2026</t>
        </is>
      </c>
      <c r="V10" s="11">
        <f>IF(T10="Paid",0,MAX(0,TODAY()-DATEVALUE(U10)))</f>
        <v/>
      </c>
      <c r="W10" s="12" t="inlineStr">
        <is>
          <t>Premium mixer supplied by customer</t>
        </is>
      </c>
    </row>
    <row r="11">
      <c r="A11" s="3" t="inlineStr">
        <is>
          <t>INV-009</t>
        </is>
      </c>
      <c r="B11" s="4" t="inlineStr">
        <is>
          <t>12/04/2026</t>
        </is>
      </c>
      <c r="C11" s="5" t="inlineStr">
        <is>
          <t>Cooper Smith</t>
        </is>
      </c>
      <c r="D11" s="5" t="inlineStr">
        <is>
          <t>11 Sandy Bay Rd</t>
        </is>
      </c>
      <c r="E11" s="5" t="inlineStr">
        <is>
          <t>Sandy Bay</t>
        </is>
      </c>
      <c r="F11" s="5" t="inlineStr">
        <is>
          <t>Hobart</t>
        </is>
      </c>
      <c r="G11" s="4" t="inlineStr">
        <is>
          <t>TAS</t>
        </is>
      </c>
      <c r="H11" s="4" t="inlineStr">
        <is>
          <t>7005</t>
        </is>
      </c>
      <c r="I11" s="5" t="inlineStr">
        <is>
          <t>88 451 763 992</t>
        </is>
      </c>
      <c r="J11" s="5" t="inlineStr">
        <is>
          <t>0401 890 123</t>
        </is>
      </c>
      <c r="K11" s="5" t="inlineStr">
        <is>
          <t>Pipe Replacement</t>
        </is>
      </c>
      <c r="L11" s="5" t="inlineStr">
        <is>
          <t>Pipe insulation and minor concealed leak repair</t>
        </is>
      </c>
      <c r="M11" s="56" t="n">
        <v>3</v>
      </c>
      <c r="N11" s="57" t="n">
        <v>145</v>
      </c>
      <c r="O11" s="57" t="n">
        <v>130</v>
      </c>
      <c r="P11" s="57" t="n">
        <v>85</v>
      </c>
      <c r="Q11" s="8" t="n">
        <v>0.1</v>
      </c>
      <c r="R11" s="58">
        <f>ROUND((M11*N11+O11+P11)*Q11,2)</f>
        <v/>
      </c>
      <c r="S11" s="58">
        <f>ROUND(M11*N11+O11+P11+R11,2)</f>
        <v/>
      </c>
      <c r="T11" s="4" t="inlineStr">
        <is>
          <t>Part Paid</t>
        </is>
      </c>
      <c r="U11" s="4" t="inlineStr">
        <is>
          <t>26/04/2026</t>
        </is>
      </c>
      <c r="V11" s="4">
        <f>IF(T11="Paid",0,MAX(0,TODAY()-DATEVALUE(U11)))</f>
        <v/>
      </c>
      <c r="W11" s="5" t="inlineStr">
        <is>
          <t>Part payment $300 received — invoice split agreed</t>
        </is>
      </c>
    </row>
    <row r="12">
      <c r="A12" s="10" t="inlineStr">
        <is>
          <t>INV-010</t>
        </is>
      </c>
      <c r="B12" s="11" t="inlineStr">
        <is>
          <t>17/04/2026</t>
        </is>
      </c>
      <c r="C12" s="12" t="inlineStr">
        <is>
          <t>Isla Anderson</t>
        </is>
      </c>
      <c r="D12" s="12" t="inlineStr">
        <is>
          <t>6 Crown St</t>
        </is>
      </c>
      <c r="E12" s="12" t="inlineStr">
        <is>
          <t>Wollongong</t>
        </is>
      </c>
      <c r="F12" s="12" t="inlineStr">
        <is>
          <t>Wollongong</t>
        </is>
      </c>
      <c r="G12" s="11" t="inlineStr">
        <is>
          <t>NSW</t>
        </is>
      </c>
      <c r="H12" s="11" t="inlineStr">
        <is>
          <t>2500</t>
        </is>
      </c>
      <c r="I12" s="12" t="inlineStr">
        <is>
          <t>51 998 234 661</t>
        </is>
      </c>
      <c r="J12" s="12" t="inlineStr">
        <is>
          <t>0412 901 234</t>
        </is>
      </c>
      <c r="K12" s="12" t="inlineStr">
        <is>
          <t>Stormwater Clearing</t>
        </is>
      </c>
      <c r="L12" s="12" t="inlineStr">
        <is>
          <t>Stormwater drain clean and CCTV camera inspection</t>
        </is>
      </c>
      <c r="M12" s="56" t="n">
        <v>2</v>
      </c>
      <c r="N12" s="57" t="n">
        <v>155</v>
      </c>
      <c r="O12" s="57" t="n">
        <v>95</v>
      </c>
      <c r="P12" s="57" t="n">
        <v>95</v>
      </c>
      <c r="Q12" s="13" t="n">
        <v>0.1</v>
      </c>
      <c r="R12" s="59">
        <f>ROUND((M12*N12+O12+P12)*Q12,2)</f>
        <v/>
      </c>
      <c r="S12" s="59">
        <f>ROUND(M12*N12+O12+P12+R12,2)</f>
        <v/>
      </c>
      <c r="T12" s="11" t="inlineStr">
        <is>
          <t>Unpaid</t>
        </is>
      </c>
      <c r="U12" s="11" t="inlineStr">
        <is>
          <t>01/05/2026</t>
        </is>
      </c>
      <c r="V12" s="11">
        <f>IF(T12="Paid",0,MAX(0,TODAY()-DATEVALUE(U12)))</f>
        <v/>
      </c>
      <c r="W12" s="12" t="inlineStr">
        <is>
          <t>Council easement — awaiting approval</t>
        </is>
      </c>
    </row>
    <row r="13"/>
    <row r="14">
      <c r="L14" s="15" t="inlineStr">
        <is>
          <t>TOTALS</t>
        </is>
      </c>
      <c r="M14" s="60">
        <f>SUM(M3:M12)</f>
        <v/>
      </c>
      <c r="N14" s="60">
        <f>SUM(N3:N12)</f>
        <v/>
      </c>
      <c r="O14" s="60">
        <f>SUM(O3:O12)</f>
        <v/>
      </c>
      <c r="P14" s="60">
        <f>SUM(P3:P12)</f>
        <v/>
      </c>
      <c r="R14" s="60">
        <f>SUM(R3:R12)</f>
        <v/>
      </c>
      <c r="S14" s="60">
        <f>SUM(S3:S12)</f>
        <v/>
      </c>
    </row>
  </sheetData>
  <mergeCells count="1">
    <mergeCell ref="A1:W1"/>
  </mergeCells>
  <conditionalFormatting sqref="T3:T12">
    <cfRule type="expression" priority="1" dxfId="0" stopIfTrue="0">
      <formula>T3="Paid"</formula>
    </cfRule>
    <cfRule type="expression" priority="2" dxfId="1" stopIfTrue="0">
      <formula>T3="Unpaid"</formula>
    </cfRule>
  </conditionalFormatting>
  <conditionalFormatting sqref="V3:V12">
    <cfRule type="expression" priority="3" dxfId="1" stopIfTrue="0">
      <formula>AND(T3="Unpaid",V3&gt;0)</formula>
    </cfRule>
  </conditionalFormatting>
  <dataValidations count="1">
    <dataValidation sqref="T3:T12" showErrorMessage="1" showInputMessage="1" allowBlank="0" type="list">
      <formula1>"Paid,Unpaid,Part Paid"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6"/>
  <sheetViews>
    <sheetView workbookViewId="0">
      <selection activeCell="A1" sqref="A1"/>
    </sheetView>
  </sheetViews>
  <sheetFormatPr baseColWidth="8" defaultRowHeight="15"/>
  <cols>
    <col width="14" customWidth="1" min="1" max="1"/>
    <col width="26" customWidth="1" min="2" max="2"/>
    <col width="22" customWidth="1" min="3" max="3"/>
    <col width="14" customWidth="1" min="4" max="4"/>
    <col width="22" customWidth="1" min="5" max="5"/>
    <col width="16" customWidth="1" min="6" max="6"/>
    <col width="38" customWidth="1" min="7" max="7"/>
  </cols>
  <sheetData>
    <row r="1" ht="28" customHeight="1">
      <c r="A1" s="17" t="inlineStr">
        <is>
          <t>PLUMBING SERVICES — RATE CARD (AUD incl. GST)</t>
        </is>
      </c>
    </row>
    <row r="2" ht="28" customHeight="1">
      <c r="A2" s="2" t="inlineStr">
        <is>
          <t>Service Code</t>
        </is>
      </c>
      <c r="B2" s="2" t="inlineStr">
        <is>
          <t>Service Type</t>
        </is>
      </c>
      <c r="C2" s="2" t="inlineStr">
        <is>
          <t>Standard Hourly Rate</t>
        </is>
      </c>
      <c r="D2" s="2" t="inlineStr">
        <is>
          <t>Callout Fee</t>
        </is>
      </c>
      <c r="E2" s="2" t="inlineStr">
        <is>
          <t>Materials Allowance</t>
        </is>
      </c>
      <c r="F2" s="2" t="inlineStr">
        <is>
          <t>GST Applicable</t>
        </is>
      </c>
      <c r="G2" s="2" t="inlineStr">
        <is>
          <t>Notes</t>
        </is>
      </c>
    </row>
    <row r="3">
      <c r="A3" s="18" t="inlineStr">
        <is>
          <t>PC-001</t>
        </is>
      </c>
      <c r="B3" s="19" t="inlineStr">
        <is>
          <t>Emergency Callout</t>
        </is>
      </c>
      <c r="C3" s="61" t="n">
        <v>165</v>
      </c>
      <c r="D3" s="61" t="n">
        <v>150</v>
      </c>
      <c r="E3" s="61" t="n">
        <v>80</v>
      </c>
      <c r="F3" s="18" t="inlineStr">
        <is>
          <t>Yes</t>
        </is>
      </c>
      <c r="G3" s="19" t="inlineStr">
        <is>
          <t>After-hours rate applies — min 2 hr charge</t>
        </is>
      </c>
    </row>
    <row r="4">
      <c r="A4" s="21" t="inlineStr">
        <is>
          <t>PC-002</t>
        </is>
      </c>
      <c r="B4" s="22" t="inlineStr">
        <is>
          <t>Blocked Drain</t>
        </is>
      </c>
      <c r="C4" s="62" t="n">
        <v>145</v>
      </c>
      <c r="D4" s="62" t="n">
        <v>95</v>
      </c>
      <c r="E4" s="62" t="n">
        <v>55</v>
      </c>
      <c r="F4" s="21" t="inlineStr">
        <is>
          <t>Yes</t>
        </is>
      </c>
      <c r="G4" s="22" t="inlineStr">
        <is>
          <t>Hydro jet or manual clearance</t>
        </is>
      </c>
    </row>
    <row r="5">
      <c r="A5" s="18" t="inlineStr">
        <is>
          <t>PC-003</t>
        </is>
      </c>
      <c r="B5" s="19" t="inlineStr">
        <is>
          <t>Leak Detection</t>
        </is>
      </c>
      <c r="C5" s="61" t="n">
        <v>150</v>
      </c>
      <c r="D5" s="61" t="n">
        <v>95</v>
      </c>
      <c r="E5" s="61" t="n">
        <v>85</v>
      </c>
      <c r="F5" s="18" t="inlineStr">
        <is>
          <t>Yes</t>
        </is>
      </c>
      <c r="G5" s="19" t="inlineStr">
        <is>
          <t>Electronic detection and pressure test</t>
        </is>
      </c>
    </row>
    <row r="6">
      <c r="A6" s="21" t="inlineStr">
        <is>
          <t>PC-004</t>
        </is>
      </c>
      <c r="B6" s="22" t="inlineStr">
        <is>
          <t>Tap Repair</t>
        </is>
      </c>
      <c r="C6" s="62" t="n">
        <v>140</v>
      </c>
      <c r="D6" s="62" t="n">
        <v>75</v>
      </c>
      <c r="E6" s="62" t="n">
        <v>45</v>
      </c>
      <c r="F6" s="21" t="inlineStr">
        <is>
          <t>Yes</t>
        </is>
      </c>
      <c r="G6" s="22" t="inlineStr">
        <is>
          <t>Standard tap/mixer replacement or repair</t>
        </is>
      </c>
    </row>
    <row r="7">
      <c r="A7" s="18" t="inlineStr">
        <is>
          <t>PC-005</t>
        </is>
      </c>
      <c r="B7" s="19" t="inlineStr">
        <is>
          <t>Hot Water Service</t>
        </is>
      </c>
      <c r="C7" s="61" t="n">
        <v>155</v>
      </c>
      <c r="D7" s="61" t="n">
        <v>85</v>
      </c>
      <c r="E7" s="61" t="n">
        <v>200</v>
      </c>
      <c r="F7" s="18" t="inlineStr">
        <is>
          <t>Yes</t>
        </is>
      </c>
      <c r="G7" s="19" t="inlineStr">
        <is>
          <t>Gas, electric, and solar HWS servicing</t>
        </is>
      </c>
    </row>
    <row r="8">
      <c r="A8" s="21" t="inlineStr">
        <is>
          <t>PC-006</t>
        </is>
      </c>
      <c r="B8" s="22" t="inlineStr">
        <is>
          <t>Toilet Repair</t>
        </is>
      </c>
      <c r="C8" s="62" t="n">
        <v>140</v>
      </c>
      <c r="D8" s="62" t="n">
        <v>75</v>
      </c>
      <c r="E8" s="62" t="n">
        <v>150</v>
      </c>
      <c r="F8" s="21" t="inlineStr">
        <is>
          <t>Yes</t>
        </is>
      </c>
      <c r="G8" s="22" t="inlineStr">
        <is>
          <t>Cistern, pan, or full suite replacement</t>
        </is>
      </c>
    </row>
    <row r="9">
      <c r="A9" s="18" t="inlineStr">
        <is>
          <t>PC-007</t>
        </is>
      </c>
      <c r="B9" s="19" t="inlineStr">
        <is>
          <t>Pipe Replacement</t>
        </is>
      </c>
      <c r="C9" s="61" t="n">
        <v>175</v>
      </c>
      <c r="D9" s="61" t="n">
        <v>95</v>
      </c>
      <c r="E9" s="61" t="n">
        <v>280</v>
      </c>
      <c r="F9" s="18" t="inlineStr">
        <is>
          <t>Yes</t>
        </is>
      </c>
      <c r="G9" s="19" t="inlineStr">
        <is>
          <t>Includes excavation and reinstatement costs</t>
        </is>
      </c>
    </row>
    <row r="10">
      <c r="A10" s="21" t="inlineStr">
        <is>
          <t>PC-008</t>
        </is>
      </c>
      <c r="B10" s="22" t="inlineStr">
        <is>
          <t>Drain Camera Inspection</t>
        </is>
      </c>
      <c r="C10" s="62" t="n">
        <v>160</v>
      </c>
      <c r="D10" s="62" t="n">
        <v>95</v>
      </c>
      <c r="E10" s="62" t="n">
        <v>40</v>
      </c>
      <c r="F10" s="21" t="inlineStr">
        <is>
          <t>Yes</t>
        </is>
      </c>
      <c r="G10" s="22" t="inlineStr">
        <is>
          <t>CCTV footage provided on USB</t>
        </is>
      </c>
    </row>
    <row r="11">
      <c r="A11" s="18" t="inlineStr">
        <is>
          <t>PC-009</t>
        </is>
      </c>
      <c r="B11" s="19" t="inlineStr">
        <is>
          <t>Stormwater Clearing</t>
        </is>
      </c>
      <c r="C11" s="61" t="n">
        <v>155</v>
      </c>
      <c r="D11" s="61" t="n">
        <v>95</v>
      </c>
      <c r="E11" s="61" t="n">
        <v>75</v>
      </c>
      <c r="F11" s="18" t="inlineStr">
        <is>
          <t>Yes</t>
        </is>
      </c>
      <c r="G11" s="19" t="inlineStr">
        <is>
          <t>Council liaison may be required</t>
        </is>
      </c>
    </row>
    <row r="12">
      <c r="A12" s="21" t="inlineStr">
        <is>
          <t>PC-010</t>
        </is>
      </c>
      <c r="B12" s="22" t="inlineStr">
        <is>
          <t>General Maintenance</t>
        </is>
      </c>
      <c r="C12" s="62" t="n">
        <v>135</v>
      </c>
      <c r="D12" s="62" t="n">
        <v>75</v>
      </c>
      <c r="E12" s="62" t="n">
        <v>60</v>
      </c>
      <c r="F12" s="21" t="inlineStr">
        <is>
          <t>Yes</t>
        </is>
      </c>
      <c r="G12" s="22" t="inlineStr">
        <is>
          <t>Annual service check and minor repairs</t>
        </is>
      </c>
    </row>
    <row r="13"/>
    <row r="14">
      <c r="A14" s="24" t="inlineStr">
        <is>
          <t>SUMMARY</t>
        </is>
      </c>
      <c r="B14" s="25" t="inlineStr">
        <is>
          <t>Average Hourly Rate</t>
        </is>
      </c>
      <c r="C14" s="63">
        <f>AVERAGE(C3:C12)</f>
        <v/>
      </c>
    </row>
    <row r="15">
      <c r="B15" s="25" t="inlineStr">
        <is>
          <t>Total Services Listed</t>
        </is>
      </c>
      <c r="C15" s="27">
        <f>COUNTA(B3:B12)</f>
        <v/>
      </c>
    </row>
    <row r="16">
      <c r="B16" s="25" t="inlineStr">
        <is>
          <t>Average Callout Fee</t>
        </is>
      </c>
      <c r="C16" s="63">
        <f>AVERAGE(D3:D12)</f>
        <v/>
      </c>
    </row>
  </sheetData>
  <mergeCells count="1">
    <mergeCell ref="A1:G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4"/>
  <sheetViews>
    <sheetView workbookViewId="0">
      <selection activeCell="A1" sqref="A1"/>
    </sheetView>
  </sheetViews>
  <sheetFormatPr baseColWidth="8" defaultRowHeight="15"/>
  <cols>
    <col width="26" customWidth="1" min="1" max="1"/>
    <col width="22" customWidth="1" min="2" max="2"/>
    <col width="16" customWidth="1" min="3" max="3"/>
    <col width="16" customWidth="1" min="4" max="4"/>
    <col width="16" customWidth="1" min="5" max="5"/>
    <col width="16" customWidth="1" min="6" max="6"/>
    <col width="20" customWidth="1" min="7" max="7"/>
  </cols>
  <sheetData>
    <row r="1" ht="32" customHeight="1">
      <c r="A1" s="1" t="inlineStr">
        <is>
          <t>INVOICE SUMMARY DASHBOARD</t>
        </is>
      </c>
    </row>
    <row r="2"/>
    <row r="3">
      <c r="A3" s="2" t="inlineStr">
        <is>
          <t>METRIC</t>
        </is>
      </c>
      <c r="B3" s="2" t="inlineStr">
        <is>
          <t>VALUE</t>
        </is>
      </c>
      <c r="C3" s="2" t="inlineStr">
        <is>
          <t>STATUS</t>
        </is>
      </c>
    </row>
    <row r="4">
      <c r="A4" s="28" t="inlineStr">
        <is>
          <t>Total Invoiced (AUD)</t>
        </is>
      </c>
      <c r="B4" s="64">
        <f>SUM(Invoice!S3:S12)</f>
        <v/>
      </c>
      <c r="C4" s="30" t="inlineStr">
        <is>
          <t>Info</t>
        </is>
      </c>
    </row>
    <row r="5">
      <c r="A5" s="31" t="inlineStr">
        <is>
          <t>Total GST Collected</t>
        </is>
      </c>
      <c r="B5" s="65">
        <f>SUM(Invoice!R3:R12)</f>
        <v/>
      </c>
      <c r="C5" s="30" t="inlineStr">
        <is>
          <t>Info</t>
        </is>
      </c>
    </row>
    <row r="6">
      <c r="A6" s="28" t="inlineStr">
        <is>
          <t>Total Paid</t>
        </is>
      </c>
      <c r="B6" s="64">
        <f>SUMIF(Invoice!T3:T12,"Paid",Invoice!S3:S12)</f>
        <v/>
      </c>
      <c r="C6" s="33" t="inlineStr">
        <is>
          <t>Positive</t>
        </is>
      </c>
    </row>
    <row r="7">
      <c r="A7" s="31" t="inlineStr">
        <is>
          <t>Total Unpaid</t>
        </is>
      </c>
      <c r="B7" s="65">
        <f>SUMIF(Invoice!T3:T12,"Unpaid",Invoice!S3:S12)</f>
        <v/>
      </c>
      <c r="C7" s="34" t="inlineStr">
        <is>
          <t>Monitor</t>
        </is>
      </c>
    </row>
    <row r="8">
      <c r="A8" s="28" t="inlineStr">
        <is>
          <t>Total Part Paid</t>
        </is>
      </c>
      <c r="B8" s="64">
        <f>SUMIF(Invoice!T3:T12,"Part Paid",Invoice!S3:S12)</f>
        <v/>
      </c>
      <c r="C8" s="30" t="inlineStr">
        <is>
          <t>Info</t>
        </is>
      </c>
    </row>
    <row r="9">
      <c r="A9" s="31" t="inlineStr">
        <is>
          <t>Average Invoice Value</t>
        </is>
      </c>
      <c r="B9" s="65">
        <f>AVERAGE(Invoice!S3:S12)</f>
        <v/>
      </c>
      <c r="C9" s="30" t="inlineStr">
        <is>
          <t>Info</t>
        </is>
      </c>
    </row>
    <row r="10">
      <c r="A10" s="28" t="inlineStr">
        <is>
          <t>Count of Paid Invoices</t>
        </is>
      </c>
      <c r="B10" s="35">
        <f>COUNTIF(Invoice!T3:T12,"Paid")</f>
        <v/>
      </c>
      <c r="C10" s="30" t="inlineStr">
        <is>
          <t>Info</t>
        </is>
      </c>
    </row>
    <row r="11">
      <c r="A11" s="31" t="inlineStr">
        <is>
          <t>Count of Unpaid Invoices</t>
        </is>
      </c>
      <c r="B11" s="36">
        <f>COUNTIF(Invoice!T3:T12,"Unpaid")</f>
        <v/>
      </c>
      <c r="C11" s="34" t="inlineStr">
        <is>
          <t>Monitor</t>
        </is>
      </c>
    </row>
    <row r="12">
      <c r="A12" s="28" t="inlineStr">
        <is>
          <t>Count of Part Paid Invoices</t>
        </is>
      </c>
      <c r="B12" s="35">
        <f>COUNTIF(Invoice!T3:T12,"Part Paid")</f>
        <v/>
      </c>
      <c r="C12" s="30" t="inlineStr">
        <is>
          <t>Info</t>
        </is>
      </c>
    </row>
    <row r="13">
      <c r="A13" s="31" t="inlineStr">
        <is>
          <t>Overdue Invoice Count</t>
        </is>
      </c>
      <c r="B13" s="36">
        <f>COUNTIF(Invoice!V3:V12,"&gt;0")</f>
        <v/>
      </c>
      <c r="C13" s="34" t="inlineStr">
        <is>
          <t>Monitor</t>
        </is>
      </c>
    </row>
    <row r="14">
      <c r="A14" s="28" t="inlineStr">
        <is>
          <t>Paid % of Total Invoices</t>
        </is>
      </c>
      <c r="B14" s="37">
        <f>IFERROR(COUNTIF(Invoice!T3:T12,"Paid")/COUNTA(Invoice!A3:A12),0)</f>
        <v/>
      </c>
      <c r="C14" s="30" t="inlineStr">
        <is>
          <t>Info</t>
        </is>
      </c>
    </row>
    <row r="15"/>
    <row r="16"/>
    <row r="17">
      <c r="A17" s="2" t="inlineStr">
        <is>
          <t>INVOICE STATUS BREAKDOWN</t>
        </is>
      </c>
      <c r="B17" s="38" t="n"/>
      <c r="C17" s="39" t="n"/>
    </row>
    <row r="18">
      <c r="A18" s="40" t="inlineStr">
        <is>
          <t>Status</t>
        </is>
      </c>
      <c r="B18" s="40" t="inlineStr">
        <is>
          <t>Count</t>
        </is>
      </c>
      <c r="C18" s="40" t="inlineStr">
        <is>
          <t>Amount (AUD)</t>
        </is>
      </c>
    </row>
    <row r="19">
      <c r="A19" s="41" t="inlineStr">
        <is>
          <t>Paid</t>
        </is>
      </c>
      <c r="B19" s="41">
        <f>COUNTIF(Invoice!T3:T12,"Paid")</f>
        <v/>
      </c>
      <c r="C19" s="66">
        <f>SUMIF(Invoice!T3:T12,"Paid",Invoice!S3:S12)</f>
        <v/>
      </c>
    </row>
    <row r="20">
      <c r="A20" s="41" t="inlineStr">
        <is>
          <t>Unpaid</t>
        </is>
      </c>
      <c r="B20" s="41">
        <f>COUNTIF(Invoice!T3:T12,"Unpaid")</f>
        <v/>
      </c>
      <c r="C20" s="66">
        <f>SUMIF(Invoice!T3:T12,"Unpaid",Invoice!S3:S12)</f>
        <v/>
      </c>
    </row>
    <row r="21">
      <c r="A21" s="41" t="inlineStr">
        <is>
          <t>Part Paid</t>
        </is>
      </c>
      <c r="B21" s="41">
        <f>COUNTIF(Invoice!T3:T12,"Part Paid")</f>
        <v/>
      </c>
      <c r="C21" s="66">
        <f>SUMIF(Invoice!T3:T12,"Part Paid",Invoice!S3:S12)</f>
        <v/>
      </c>
    </row>
    <row r="22"/>
    <row r="23">
      <c r="A23" s="2" t="inlineStr">
        <is>
          <t>INVOICE TOTALS BY CUSTOMER</t>
        </is>
      </c>
      <c r="B23" s="38" t="n"/>
      <c r="C23" s="39" t="n"/>
    </row>
    <row r="24">
      <c r="A24" s="40" t="inlineStr">
        <is>
          <t>Customer</t>
        </is>
      </c>
      <c r="B24" s="40" t="inlineStr">
        <is>
          <t>Line Total (AUD)</t>
        </is>
      </c>
    </row>
    <row r="25">
      <c r="A25" s="43" t="inlineStr">
        <is>
          <t>Jack Thompson</t>
        </is>
      </c>
      <c r="B25" s="67">
        <f>Invoice!S3</f>
        <v/>
      </c>
    </row>
    <row r="26">
      <c r="A26" s="45" t="inlineStr">
        <is>
          <t>Olivia Martin</t>
        </is>
      </c>
      <c r="B26" s="68">
        <f>Invoice!S4</f>
        <v/>
      </c>
    </row>
    <row r="27">
      <c r="A27" s="43" t="inlineStr">
        <is>
          <t>Liam Brown</t>
        </is>
      </c>
      <c r="B27" s="67">
        <f>Invoice!S5</f>
        <v/>
      </c>
    </row>
    <row r="28">
      <c r="A28" s="45" t="inlineStr">
        <is>
          <t>Charlotte Wilson</t>
        </is>
      </c>
      <c r="B28" s="68">
        <f>Invoice!S6</f>
        <v/>
      </c>
    </row>
    <row r="29">
      <c r="A29" s="43" t="inlineStr">
        <is>
          <t>Noah Davis</t>
        </is>
      </c>
      <c r="B29" s="67">
        <f>Invoice!S7</f>
        <v/>
      </c>
    </row>
    <row r="30">
      <c r="A30" s="45" t="inlineStr">
        <is>
          <t>Mia Johnson</t>
        </is>
      </c>
      <c r="B30" s="68">
        <f>Invoice!S8</f>
        <v/>
      </c>
    </row>
    <row r="31">
      <c r="A31" s="43" t="inlineStr">
        <is>
          <t>Ethan Wilson</t>
        </is>
      </c>
      <c r="B31" s="67">
        <f>Invoice!S9</f>
        <v/>
      </c>
    </row>
    <row r="32">
      <c r="A32" s="45" t="inlineStr">
        <is>
          <t>Ruby Taylor</t>
        </is>
      </c>
      <c r="B32" s="68">
        <f>Invoice!S10</f>
        <v/>
      </c>
    </row>
    <row r="33">
      <c r="A33" s="43" t="inlineStr">
        <is>
          <t>Cooper Smith</t>
        </is>
      </c>
      <c r="B33" s="67">
        <f>Invoice!S11</f>
        <v/>
      </c>
    </row>
    <row r="34">
      <c r="A34" s="45" t="inlineStr">
        <is>
          <t>Isla Anderson</t>
        </is>
      </c>
      <c r="B34" s="68">
        <f>Invoice!S12</f>
        <v/>
      </c>
    </row>
  </sheetData>
  <mergeCells count="3">
    <mergeCell ref="A1:G1"/>
    <mergeCell ref="A17:C17"/>
    <mergeCell ref="A23:C23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8"/>
  <sheetViews>
    <sheetView workbookViewId="0">
      <selection activeCell="A1" sqref="A1"/>
    </sheetView>
  </sheetViews>
  <sheetFormatPr baseColWidth="8" defaultRowHeight="15"/>
  <cols>
    <col width="28" customWidth="1" min="1" max="1"/>
    <col width="60" customWidth="1" min="2" max="2"/>
    <col width="20" customWidth="1" min="3" max="3"/>
    <col width="20" customWidth="1" min="4" max="4"/>
    <col width="20" customWidth="1" min="5" max="5"/>
    <col width="20" customWidth="1" min="6" max="6"/>
  </cols>
  <sheetData>
    <row r="1" ht="32" customHeight="1">
      <c r="A1" s="1" t="inlineStr">
        <is>
          <t>PLUMBER CALLOUT INVOICE — USER GUIDE</t>
        </is>
      </c>
    </row>
    <row r="2"/>
    <row r="3" ht="22" customHeight="1">
      <c r="A3" s="47" t="inlineStr">
        <is>
          <t>OVERVIEW</t>
        </is>
      </c>
      <c r="B3" s="38" t="n"/>
      <c r="C3" s="38" t="n"/>
      <c r="D3" s="38" t="n"/>
      <c r="E3" s="38" t="n"/>
      <c r="F3" s="39" t="n"/>
    </row>
    <row r="4" ht="22" customHeight="1">
      <c r="A4" s="28" t="inlineStr">
        <is>
          <t>Purpose:</t>
        </is>
      </c>
      <c r="B4" s="22" t="inlineStr">
        <is>
          <t>This workbook is designed for Australian plumbers to manage callout invoices, track payment status, and review revenue performance.</t>
        </is>
      </c>
    </row>
    <row r="5" ht="22" customHeight="1">
      <c r="A5" s="31" t="inlineStr">
        <is>
          <t>Financial Year:</t>
        </is>
      </c>
      <c r="B5" s="19" t="inlineStr">
        <is>
          <t>The Australian financial year runs from 1 July to 30 June. Ensure all invoice dates fall within the correct FY period.</t>
        </is>
      </c>
    </row>
    <row r="6" ht="22" customHeight="1">
      <c r="A6" s="28" t="inlineStr">
        <is>
          <t>GST:</t>
        </is>
      </c>
      <c r="B6" s="22" t="inlineStr">
        <is>
          <t>The Goods and Services Tax (GST) rate is 10% as per the ATO. All GST amounts are calculated automatically.</t>
        </is>
      </c>
    </row>
    <row r="7" ht="22" customHeight="1">
      <c r="A7" s="31" t="inlineStr">
        <is>
          <t>Date Format:</t>
        </is>
      </c>
      <c r="B7" s="19" t="inlineStr">
        <is>
          <t>All dates must be entered in Australian format: DD/MM/YYYY (e.g. 15/03/2026).</t>
        </is>
      </c>
    </row>
    <row r="8" ht="22" customHeight="1">
      <c r="A8" s="28" t="inlineStr">
        <is>
          <t>Currency:</t>
        </is>
      </c>
      <c r="B8" s="22" t="inlineStr">
        <is>
          <t>All monetary values are displayed in Australian Dollars (AUD) formatted as $1,234.56.</t>
        </is>
      </c>
    </row>
    <row r="9"/>
    <row r="10" ht="22" customHeight="1">
      <c r="A10" s="47" t="inlineStr">
        <is>
          <t>INVOICE SHEET</t>
        </is>
      </c>
      <c r="B10" s="38" t="n"/>
      <c r="C10" s="38" t="n"/>
      <c r="D10" s="38" t="n"/>
      <c r="E10" s="38" t="n"/>
      <c r="F10" s="39" t="n"/>
    </row>
    <row r="11" ht="22" customHeight="1">
      <c r="A11" s="28" t="inlineStr">
        <is>
          <t>Step 1:</t>
        </is>
      </c>
      <c r="B11" s="22" t="inlineStr">
        <is>
          <t>Enter the Invoice No, Invoice Date, and Customer details in columns A–J.</t>
        </is>
      </c>
    </row>
    <row r="12" ht="22" customHeight="1">
      <c r="A12" s="31" t="inlineStr">
        <is>
          <t>Step 2:</t>
        </is>
      </c>
      <c r="B12" s="19" t="inlineStr">
        <is>
          <t>Select the Callout Type from the dropdown. Refer to the Rate Card sheet for standard rates.</t>
        </is>
      </c>
    </row>
    <row r="13" ht="22" customHeight="1">
      <c r="A13" s="28" t="inlineStr">
        <is>
          <t>Step 3:</t>
        </is>
      </c>
      <c r="B13" s="22" t="inlineStr">
        <is>
          <t>Enter Labour Hours, Hourly Rate, Materials Cost, and Travel Fee in the yellow input cells (M–P).</t>
        </is>
      </c>
    </row>
    <row r="14" ht="22" customHeight="1">
      <c r="A14" s="31" t="inlineStr">
        <is>
          <t>Step 4:</t>
        </is>
      </c>
      <c r="B14" s="19" t="inlineStr">
        <is>
          <t>GST Amount (col R) and Line Total (col S) are calculated automatically — do not edit these cells.</t>
        </is>
      </c>
    </row>
    <row r="15" ht="22" customHeight="1">
      <c r="A15" s="28" t="inlineStr">
        <is>
          <t>Step 5:</t>
        </is>
      </c>
      <c r="B15" s="22" t="inlineStr">
        <is>
          <t>Set the Payment Status (col T) to Paid, Unpaid, or Part Paid using the dropdown list.</t>
        </is>
      </c>
    </row>
    <row r="16" ht="22" customHeight="1">
      <c r="A16" s="31" t="inlineStr">
        <is>
          <t>Step 6:</t>
        </is>
      </c>
      <c r="B16" s="19" t="inlineStr">
        <is>
          <t>Enter the Due Date (col U). Days Overdue (col V) calculates automatically based on today's date.</t>
        </is>
      </c>
    </row>
    <row r="17" ht="22" customHeight="1">
      <c r="A17" s="28" t="inlineStr">
        <is>
          <t>ABN:</t>
        </is>
      </c>
      <c r="B17" s="22" t="inlineStr">
        <is>
          <t>Enter the customer's Australian Business Number (ABN) in column I where applicable.</t>
        </is>
      </c>
    </row>
    <row r="18"/>
    <row r="19" ht="22" customHeight="1">
      <c r="A19" s="47" t="inlineStr">
        <is>
          <t>RATE CARD SHEET</t>
        </is>
      </c>
      <c r="B19" s="38" t="n"/>
      <c r="C19" s="38" t="n"/>
      <c r="D19" s="38" t="n"/>
      <c r="E19" s="38" t="n"/>
      <c r="F19" s="39" t="n"/>
    </row>
    <row r="20" ht="22" customHeight="1">
      <c r="A20" s="28" t="inlineStr">
        <is>
          <t>Purpose:</t>
        </is>
      </c>
      <c r="B20" s="22" t="inlineStr">
        <is>
          <t>The Rate Card sheet lists standard plumbing service types with pricing for reference and VLOOKUP use.</t>
        </is>
      </c>
    </row>
    <row r="21" ht="22" customHeight="1">
      <c r="A21" s="31" t="inlineStr">
        <is>
          <t>Updating Rates:</t>
        </is>
      </c>
      <c r="B21" s="19" t="inlineStr">
        <is>
          <t>Update Hourly Rate, Callout Fee, and Materials Allowance as your pricing changes. Summary rows update automatically.</t>
        </is>
      </c>
    </row>
    <row r="22" ht="22" customHeight="1">
      <c r="A22" s="28" t="inlineStr">
        <is>
          <t>VLOOKUP:</t>
        </is>
      </c>
      <c r="B22" s="22" t="inlineStr">
        <is>
          <t>Use =VLOOKUP(Callout Type, Rate_Card!A3:G12, 3, FALSE) to retrieve the standard hourly rate for a service.</t>
        </is>
      </c>
    </row>
    <row r="23"/>
    <row r="24" ht="22" customHeight="1">
      <c r="A24" s="47" t="inlineStr">
        <is>
          <t>SUMMARY SHEET</t>
        </is>
      </c>
      <c r="B24" s="38" t="n"/>
      <c r="C24" s="38" t="n"/>
      <c r="D24" s="38" t="n"/>
      <c r="E24" s="38" t="n"/>
      <c r="F24" s="39" t="n"/>
    </row>
    <row r="25" ht="22" customHeight="1">
      <c r="A25" s="28" t="inlineStr">
        <is>
          <t>Dashboard:</t>
        </is>
      </c>
      <c r="B25" s="22" t="inlineStr">
        <is>
          <t>The Summary sheet provides an at-a-glance view of total invoiced, GST collected, paid vs unpaid amounts, and overdue counts.</t>
        </is>
      </c>
    </row>
    <row r="26" ht="22" customHeight="1">
      <c r="A26" s="31" t="inlineStr">
        <is>
          <t>Charts:</t>
        </is>
      </c>
      <c r="B26" s="19" t="inlineStr">
        <is>
          <t>Two charts are included: a column chart showing invoice totals by customer, and a pie chart showing payment status breakdown.</t>
        </is>
      </c>
    </row>
    <row r="27" ht="22" customHeight="1">
      <c r="A27" s="28" t="inlineStr">
        <is>
          <t>Refresh:</t>
        </is>
      </c>
      <c r="B27" s="22" t="inlineStr">
        <is>
          <t>All formulas update automatically. Press Ctrl+Alt+F9 to force a full recalculation if needed.</t>
        </is>
      </c>
    </row>
    <row r="28"/>
    <row r="29" ht="22" customHeight="1">
      <c r="A29" s="47" t="inlineStr">
        <is>
          <t>COLOUR LEGEND</t>
        </is>
      </c>
      <c r="B29" s="38" t="n"/>
      <c r="C29" s="38" t="n"/>
      <c r="D29" s="38" t="n"/>
      <c r="E29" s="38" t="n"/>
      <c r="F29" s="39" t="n"/>
    </row>
    <row r="30" ht="22" customHeight="1">
      <c r="A30" s="48" t="inlineStr">
        <is>
          <t>Yellow cells:</t>
        </is>
      </c>
      <c r="B30" s="49" t="inlineStr">
        <is>
          <t>Editable input fields — enter your data here (Labour Hours, Hourly Rate, Materials Cost, Travel Fee).</t>
        </is>
      </c>
    </row>
    <row r="31" ht="22" customHeight="1">
      <c r="A31" s="50" t="inlineStr">
        <is>
          <t>Green text/fill:</t>
        </is>
      </c>
      <c r="B31" s="51" t="inlineStr">
        <is>
          <t>Positive status — invoice is Paid or metric is favourable.</t>
        </is>
      </c>
    </row>
    <row r="32" ht="22" customHeight="1">
      <c r="A32" s="52" t="inlineStr">
        <is>
          <t>Red text/fill:</t>
        </is>
      </c>
      <c r="B32" s="53" t="inlineStr">
        <is>
          <t>Alert status — invoice is Unpaid or overdue. Follow up required.</t>
        </is>
      </c>
    </row>
    <row r="33" ht="22" customHeight="1">
      <c r="A33" s="54" t="inlineStr">
        <is>
          <t>Dark header rows:</t>
        </is>
      </c>
      <c r="B33" s="55" t="inlineStr">
        <is>
          <t>Column headers and section titles — do not edit these rows.</t>
        </is>
      </c>
    </row>
    <row r="34"/>
    <row r="35" ht="22" customHeight="1">
      <c r="A35" s="47" t="inlineStr">
        <is>
          <t>CONTACT &amp; SUPPORT</t>
        </is>
      </c>
      <c r="B35" s="38" t="n"/>
      <c r="C35" s="38" t="n"/>
      <c r="D35" s="38" t="n"/>
      <c r="E35" s="38" t="n"/>
      <c r="F35" s="39" t="n"/>
    </row>
    <row r="36" ht="22" customHeight="1">
      <c r="A36" s="28" t="inlineStr">
        <is>
          <t>ATO GST Info:</t>
        </is>
      </c>
      <c r="B36" s="22" t="inlineStr">
        <is>
          <t>For GST registration and BAS lodgement, visit: www.ato.gov.au/business/gst</t>
        </is>
      </c>
    </row>
    <row r="37" ht="22" customHeight="1">
      <c r="A37" s="31" t="inlineStr">
        <is>
          <t>Master Plumbers:</t>
        </is>
      </c>
      <c r="B37" s="19" t="inlineStr">
        <is>
          <t>Industry body for Australian plumbers: www.masterplumbers.com.au</t>
        </is>
      </c>
    </row>
    <row r="38" ht="22" customHeight="1">
      <c r="A38" s="28" t="inlineStr">
        <is>
          <t>Superannuation:</t>
        </is>
      </c>
      <c r="B38" s="22" t="inlineStr">
        <is>
          <t>Ensure employee super contributions are paid at the current Superannuation Guarantee (SG) rate as required by the ATO.</t>
        </is>
      </c>
    </row>
  </sheetData>
  <mergeCells count="7">
    <mergeCell ref="A1:F1"/>
    <mergeCell ref="A3:F3"/>
    <mergeCell ref="A10:F10"/>
    <mergeCell ref="A19:F19"/>
    <mergeCell ref="A24:F24"/>
    <mergeCell ref="A29:F29"/>
    <mergeCell ref="A35:F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2026-06-18T12:36:08Z</dcterms:created>
  <dcterms:modified xmlns:dcterms="http://purl.org/dc/terms/" xmlns:xsi="http://www.w3.org/2001/XMLSchema-instance" xsi:type="dcterms:W3CDTF">2026-06-18T12:36:08Z</dcterms:modified>
</cp:coreProperties>
</file>