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perty Portfolio" sheetId="1" state="visible" r:id="rId1"/>
    <sheet xmlns:r="http://schemas.openxmlformats.org/officeDocument/2006/relationships" name="Monthly Cash Flow"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0.00"/>
    <numFmt numFmtId="165" formatCode="0.00&quot;%&quot;"/>
  </numFmts>
  <fonts count="7">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22C55E"/>
      <sz val="10"/>
    </font>
    <font>
      <name val="Calibri"/>
      <b val="1"/>
      <color rgb="00DC2626"/>
      <sz val="10"/>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3" fillId="3" borderId="1" applyAlignment="1" pivotButton="0" quotePrefix="0" xfId="0">
      <alignment horizontal="left" vertical="center"/>
    </xf>
    <xf numFmtId="164" fontId="3" fillId="4" borderId="1" applyAlignment="1" pivotButton="0" quotePrefix="0" xfId="0">
      <alignment horizontal="center" vertical="center"/>
    </xf>
    <xf numFmtId="165" fontId="3" fillId="4" borderId="1" applyAlignment="1" pivotButton="0" quotePrefix="0" xfId="0">
      <alignment horizontal="center" vertical="center"/>
    </xf>
    <xf numFmtId="0" fontId="3" fillId="4" borderId="1" applyAlignment="1" pivotButton="0" quotePrefix="0" xfId="0">
      <alignment horizontal="center" vertical="center"/>
    </xf>
    <xf numFmtId="164" fontId="0" fillId="3" borderId="1" pivotButton="0" quotePrefix="0" xfId="0"/>
    <xf numFmtId="0" fontId="3" fillId="5" borderId="1" applyAlignment="1" pivotButton="0" quotePrefix="0" xfId="0">
      <alignment horizontal="left" vertical="center"/>
    </xf>
    <xf numFmtId="164" fontId="0" fillId="5" borderId="1" pivotButton="0" quotePrefix="0" xfId="0"/>
    <xf numFmtId="0" fontId="2" fillId="6" borderId="0" applyAlignment="1" pivotButton="0" quotePrefix="0" xfId="0">
      <alignment horizontal="center" vertical="center"/>
    </xf>
    <xf numFmtId="164" fontId="2" fillId="6" borderId="1" applyAlignment="1" pivotButton="0" quotePrefix="0" xfId="0">
      <alignment horizontal="center" vertical="center"/>
    </xf>
    <xf numFmtId="0" fontId="2" fillId="6" borderId="1" applyAlignment="1" pivotButton="0" quotePrefix="0" xfId="0">
      <alignment horizontal="center" vertical="center"/>
    </xf>
    <xf numFmtId="0" fontId="4" fillId="0" borderId="0" applyAlignment="1" pivotButton="0" quotePrefix="0" xfId="0">
      <alignment horizontal="left" vertical="center"/>
    </xf>
    <xf numFmtId="165" fontId="5" fillId="0" borderId="0" pivotButton="0" quotePrefix="0" xfId="0"/>
    <xf numFmtId="164" fontId="0" fillId="4" borderId="1" applyAlignment="1" pivotButton="0" quotePrefix="0" xfId="0">
      <alignment horizontal="center" vertical="center"/>
    </xf>
    <xf numFmtId="164" fontId="2" fillId="6" borderId="1" pivotButton="0" quotePrefix="0" xfId="0"/>
    <xf numFmtId="0" fontId="4" fillId="0" borderId="0" pivotButton="0" quotePrefix="0" xfId="0"/>
    <xf numFmtId="164" fontId="5" fillId="0" borderId="0" pivotButton="0" quotePrefix="0" xfId="0"/>
    <xf numFmtId="164" fontId="6" fillId="0" borderId="0" pivotButton="0" quotePrefix="0" xfId="0"/>
    <xf numFmtId="0" fontId="0" fillId="0" borderId="4" pivotButton="0" quotePrefix="0" xfId="0"/>
    <xf numFmtId="0" fontId="0" fillId="0" borderId="5" pivotButton="0" quotePrefix="0" xfId="0"/>
    <xf numFmtId="1" fontId="4" fillId="3" borderId="1" applyAlignment="1" pivotButton="0" quotePrefix="0" xfId="0">
      <alignment horizontal="center" vertical="center"/>
    </xf>
    <xf numFmtId="164" fontId="4" fillId="5" borderId="1" applyAlignment="1" pivotButton="0" quotePrefix="0" xfId="0">
      <alignment horizontal="center" vertical="center"/>
    </xf>
    <xf numFmtId="164" fontId="4" fillId="3" borderId="1" applyAlignment="1" pivotButton="0" quotePrefix="0" xfId="0">
      <alignment horizontal="center" vertical="center"/>
    </xf>
    <xf numFmtId="165" fontId="4" fillId="5" borderId="1" applyAlignment="1" pivotButton="0" quotePrefix="0" xfId="0">
      <alignment horizontal="center" vertical="center"/>
    </xf>
    <xf numFmtId="0" fontId="2" fillId="6" borderId="1" pivotButton="0" quotePrefix="0" xfId="0"/>
    <xf numFmtId="0" fontId="3" fillId="3" borderId="1" pivotButton="0" quotePrefix="0" xfId="0"/>
    <xf numFmtId="0" fontId="3" fillId="5" borderId="1" pivotButton="0" quotePrefix="0" xfId="0"/>
    <xf numFmtId="0" fontId="2" fillId="6" borderId="1" applyAlignment="1" pivotButton="0" quotePrefix="0" xfId="0">
      <alignment horizontal="left" vertical="top"/>
    </xf>
    <xf numFmtId="0" fontId="3" fillId="0" borderId="1" applyAlignment="1" pivotButton="0" quotePrefix="0" xfId="0">
      <alignment horizontal="left" vertical="top" wrapText="1"/>
    </xf>
  </cellXfs>
  <cellStyles count="1">
    <cellStyle name="Normal" xfId="0" builtinId="0" hidden="0"/>
  </cellStyles>
  <dxfs count="2">
    <dxf>
      <font>
        <name val="Calibri"/>
        <b val="1"/>
        <color rgb="00DC2626"/>
        <sz val="10"/>
      </font>
    </dxf>
    <dxf>
      <font>
        <name val="Calibri"/>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Net Annual Cash Flow by Property</a:t>
            </a:r>
          </a:p>
        </rich>
      </tx>
    </title>
    <plotArea>
      <barChart>
        <barDir val="col"/>
        <grouping val="clustered"/>
        <ser>
          <idx val="0"/>
          <order val="0"/>
          <tx>
            <strRef>
              <f>'Property Portfolio'!P3</f>
            </strRef>
          </tx>
          <spPr>
            <a:solidFill xmlns:a="http://schemas.openxmlformats.org/drawingml/2006/main">
              <a:srgbClr val="0F766E"/>
            </a:solidFill>
            <a:ln xmlns:a="http://schemas.openxmlformats.org/drawingml/2006/main">
              <a:prstDash val="solid"/>
            </a:ln>
          </spPr>
          <cat>
            <numRef>
              <f>'Property Portfolio'!$A$4:$A$12</f>
            </numRef>
          </cat>
          <val>
            <numRef>
              <f>'Property Portfolio'!$P$4:$P$12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Property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Net Cash Flow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Cumulative Portfolio Cash Flow (2026)</a:t>
            </a:r>
          </a:p>
        </rich>
      </tx>
    </title>
    <plotArea>
      <lineChart>
        <grouping val="standard"/>
        <ser>
          <idx val="0"/>
          <order val="0"/>
          <tx>
            <strRef>
              <f>'Monthly Cash Flow'!J3</f>
            </strRef>
          </tx>
          <spPr>
            <a:ln xmlns:a="http://schemas.openxmlformats.org/drawingml/2006/main" w="25000">
              <a:solidFill>
                <a:srgbClr val="14B8A6"/>
              </a:solidFill>
              <a:prstDash val="solid"/>
            </a:ln>
          </spPr>
          <marker>
            <symbol val="none"/>
            <spPr>
              <a:ln xmlns:a="http://schemas.openxmlformats.org/drawingml/2006/main">
                <a:prstDash val="solid"/>
              </a:ln>
            </spPr>
          </marker>
          <cat>
            <numRef>
              <f>'Monthly Cash Flow'!$A$4:$A$13</f>
            </numRef>
          </cat>
          <val>
            <numRef>
              <f>'Monthly Cash Flow'!$J$4:$J$13</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Cumulative Cash Flow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Average Monthly Expense Breakdown</a:t>
            </a:r>
          </a:p>
        </rich>
      </tx>
    </title>
    <plotArea>
      <pieChart>
        <varyColors val="1"/>
        <ser>
          <idx val="0"/>
          <order val="0"/>
          <tx>
            <strRef>
              <f>'Dashboard'!B20</f>
            </strRef>
          </tx>
          <spPr>
            <a:ln xmlns:a="http://schemas.openxmlformats.org/drawingml/2006/main">
              <a:prstDash val="solid"/>
            </a:ln>
          </spPr>
          <cat>
            <numRef>
              <f>'Dashboard'!$A$21:$A$25</f>
            </numRef>
          </cat>
          <val>
            <numRef>
              <f>'Dashboard'!$B$21:$B$25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5</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27</row>
      <rowOff>0</rowOff>
    </from>
    <ext cx="504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5"/>
  <sheetViews>
    <sheetView workbookViewId="0">
      <pane ySplit="3" topLeftCell="A4" activePane="bottomLeft" state="frozen"/>
      <selection pane="bottomLeft" activeCell="A1" sqref="A1"/>
    </sheetView>
  </sheetViews>
  <sheetFormatPr baseColWidth="8" defaultRowHeight="15"/>
  <cols>
    <col width="10" customWidth="1" min="1" max="1"/>
    <col width="20" customWidth="1" min="2" max="2"/>
    <col width="16" customWidth="1" min="3" max="3"/>
    <col width="16" customWidth="1" min="4" max="4"/>
    <col width="16" customWidth="1" min="5" max="5"/>
    <col width="14" customWidth="1" min="6" max="6"/>
    <col width="14" customWidth="1" min="7" max="7"/>
    <col width="14" customWidth="1" min="8" max="8"/>
    <col width="16" customWidth="1" min="9" max="9"/>
    <col width="14" customWidth="1" min="10" max="10"/>
    <col width="12" customWidth="1" min="11" max="11"/>
    <col width="18" customWidth="1" min="12" max="12"/>
    <col width="18" customWidth="1" min="13" max="13"/>
    <col width="14" customWidth="1" min="14" max="14"/>
    <col width="18" customWidth="1" min="15" max="15"/>
    <col width="18" customWidth="1" min="16" max="16"/>
  </cols>
  <sheetData>
    <row r="1" ht="26" customHeight="1">
      <c r="A1" s="1" t="inlineStr">
        <is>
          <t>Rental Property Cash Flow Portfolio - Australia</t>
        </is>
      </c>
    </row>
    <row r="2"/>
    <row r="3">
      <c r="A3" s="2" t="inlineStr">
        <is>
          <t>Property ID</t>
        </is>
      </c>
      <c r="B3" s="2" t="inlineStr">
        <is>
          <t>Address</t>
        </is>
      </c>
      <c r="C3" s="2" t="inlineStr">
        <is>
          <t>Suburb/City</t>
        </is>
      </c>
      <c r="D3" s="2" t="inlineStr">
        <is>
          <t>Purchase Price ($)</t>
        </is>
      </c>
      <c r="E3" s="2" t="inlineStr">
        <is>
          <t>Loan Amount ($)</t>
        </is>
      </c>
      <c r="F3" s="2" t="inlineStr">
        <is>
          <t>Interest Rate (%)</t>
        </is>
      </c>
      <c r="G3" s="2" t="inlineStr">
        <is>
          <t>Weekly Rent ($)</t>
        </is>
      </c>
      <c r="H3" s="2" t="inlineStr">
        <is>
          <t>Weeks Vacant/Yr</t>
        </is>
      </c>
      <c r="I3" s="2" t="inlineStr">
        <is>
          <t>Council Rates ($/yr)</t>
        </is>
      </c>
      <c r="J3" s="2" t="inlineStr">
        <is>
          <t>Insurance ($/yr)</t>
        </is>
      </c>
      <c r="K3" s="2" t="inlineStr">
        <is>
          <t>Mgmt Fee (%)</t>
        </is>
      </c>
      <c r="L3" s="2" t="inlineStr">
        <is>
          <t>Annual Gross Rent ($)</t>
        </is>
      </c>
      <c r="M3" s="2" t="inlineStr">
        <is>
          <t>Annual Loan Interest ($)</t>
        </is>
      </c>
      <c r="N3" s="2" t="inlineStr">
        <is>
          <t>Mgmt Fee ($)</t>
        </is>
      </c>
      <c r="O3" s="2" t="inlineStr">
        <is>
          <t>Total Annual Expenses ($)</t>
        </is>
      </c>
      <c r="P3" s="2" t="inlineStr">
        <is>
          <t>Net Annual Cash Flow ($)</t>
        </is>
      </c>
    </row>
    <row r="4">
      <c r="A4" s="3" t="inlineStr">
        <is>
          <t>RP-01</t>
        </is>
      </c>
      <c r="B4" s="3" t="inlineStr">
        <is>
          <t>12 Wattle Street</t>
        </is>
      </c>
      <c r="C4" s="3" t="inlineStr">
        <is>
          <t>Parramatta</t>
        </is>
      </c>
      <c r="D4" s="4" t="n">
        <v>620000</v>
      </c>
      <c r="E4" s="4" t="n">
        <v>465000</v>
      </c>
      <c r="F4" s="5" t="n">
        <v>6.1</v>
      </c>
      <c r="G4" s="4" t="n">
        <v>620</v>
      </c>
      <c r="H4" s="6" t="n">
        <v>2</v>
      </c>
      <c r="I4" s="4" t="n">
        <v>2450</v>
      </c>
      <c r="J4" s="4" t="n">
        <v>980</v>
      </c>
      <c r="K4" s="5" t="n">
        <v>6.5</v>
      </c>
      <c r="L4" s="7">
        <f>G4*(52-H4)</f>
        <v/>
      </c>
      <c r="M4" s="7">
        <f>E4*F4/100</f>
        <v/>
      </c>
      <c r="N4" s="7">
        <f>L4*K4/100</f>
        <v/>
      </c>
      <c r="O4" s="7">
        <f>M4+N4+I4+J4</f>
        <v/>
      </c>
      <c r="P4" s="7">
        <f>L4-O4</f>
        <v/>
      </c>
    </row>
    <row r="5">
      <c r="A5" s="8" t="inlineStr">
        <is>
          <t>RP-02</t>
        </is>
      </c>
      <c r="B5" s="8" t="inlineStr">
        <is>
          <t>45 Banksia Road</t>
        </is>
      </c>
      <c r="C5" s="8" t="inlineStr">
        <is>
          <t>Newcastle</t>
        </is>
      </c>
      <c r="D5" s="4" t="n">
        <v>540000</v>
      </c>
      <c r="E5" s="4" t="n">
        <v>405000</v>
      </c>
      <c r="F5" s="5" t="n">
        <v>6.25</v>
      </c>
      <c r="G5" s="4" t="n">
        <v>560</v>
      </c>
      <c r="H5" s="6" t="n">
        <v>1</v>
      </c>
      <c r="I5" s="4" t="n">
        <v>2100</v>
      </c>
      <c r="J5" s="4" t="n">
        <v>850</v>
      </c>
      <c r="K5" s="5" t="n">
        <v>7</v>
      </c>
      <c r="L5" s="9">
        <f>G5*(52-H5)</f>
        <v/>
      </c>
      <c r="M5" s="9">
        <f>E5*F5/100</f>
        <v/>
      </c>
      <c r="N5" s="9">
        <f>L5*K5/100</f>
        <v/>
      </c>
      <c r="O5" s="9">
        <f>M5+N5+I5+J5</f>
        <v/>
      </c>
      <c r="P5" s="9">
        <f>L5-O5</f>
        <v/>
      </c>
    </row>
    <row r="6">
      <c r="A6" s="3" t="inlineStr">
        <is>
          <t>RP-03</t>
        </is>
      </c>
      <c r="B6" s="3" t="inlineStr">
        <is>
          <t>8 Eucalyptus Ave</t>
        </is>
      </c>
      <c r="C6" s="3" t="inlineStr">
        <is>
          <t>Geelong</t>
        </is>
      </c>
      <c r="D6" s="4" t="n">
        <v>480000</v>
      </c>
      <c r="E6" s="4" t="n">
        <v>360000</v>
      </c>
      <c r="F6" s="5" t="n">
        <v>6.15</v>
      </c>
      <c r="G6" s="4" t="n">
        <v>495</v>
      </c>
      <c r="H6" s="6" t="n">
        <v>3</v>
      </c>
      <c r="I6" s="4" t="n">
        <v>1950</v>
      </c>
      <c r="J6" s="4" t="n">
        <v>790</v>
      </c>
      <c r="K6" s="5" t="n">
        <v>6.5</v>
      </c>
      <c r="L6" s="7">
        <f>G6*(52-H6)</f>
        <v/>
      </c>
      <c r="M6" s="7">
        <f>E6*F6/100</f>
        <v/>
      </c>
      <c r="N6" s="7">
        <f>L6*K6/100</f>
        <v/>
      </c>
      <c r="O6" s="7">
        <f>M6+N6+I6+J6</f>
        <v/>
      </c>
      <c r="P6" s="7">
        <f>L6-O6</f>
        <v/>
      </c>
    </row>
    <row r="7">
      <c r="A7" s="8" t="inlineStr">
        <is>
          <t>RP-04</t>
        </is>
      </c>
      <c r="B7" s="8" t="inlineStr">
        <is>
          <t>23 Jacaranda Court</t>
        </is>
      </c>
      <c r="C7" s="8" t="inlineStr">
        <is>
          <t>Brisbane</t>
        </is>
      </c>
      <c r="D7" s="4" t="n">
        <v>610000</v>
      </c>
      <c r="E7" s="4" t="n">
        <v>458000</v>
      </c>
      <c r="F7" s="5" t="n">
        <v>6.05</v>
      </c>
      <c r="G7" s="4" t="n">
        <v>630</v>
      </c>
      <c r="H7" s="6" t="n">
        <v>2</v>
      </c>
      <c r="I7" s="4" t="n">
        <v>2350</v>
      </c>
      <c r="J7" s="4" t="n">
        <v>910</v>
      </c>
      <c r="K7" s="5" t="n">
        <v>7</v>
      </c>
      <c r="L7" s="9">
        <f>G7*(52-H7)</f>
        <v/>
      </c>
      <c r="M7" s="9">
        <f>E7*F7/100</f>
        <v/>
      </c>
      <c r="N7" s="9">
        <f>L7*K7/100</f>
        <v/>
      </c>
      <c r="O7" s="9">
        <f>M7+N7+I7+J7</f>
        <v/>
      </c>
      <c r="P7" s="9">
        <f>L7-O7</f>
        <v/>
      </c>
    </row>
    <row r="8">
      <c r="A8" s="3" t="inlineStr">
        <is>
          <t>RP-05</t>
        </is>
      </c>
      <c r="B8" s="3" t="inlineStr">
        <is>
          <t>3 Grevillea Lane</t>
        </is>
      </c>
      <c r="C8" s="3" t="inlineStr">
        <is>
          <t>Adelaide</t>
        </is>
      </c>
      <c r="D8" s="4" t="n">
        <v>465000</v>
      </c>
      <c r="E8" s="4" t="n">
        <v>350000</v>
      </c>
      <c r="F8" s="5" t="n">
        <v>6.2</v>
      </c>
      <c r="G8" s="4" t="n">
        <v>470</v>
      </c>
      <c r="H8" s="6" t="n">
        <v>2</v>
      </c>
      <c r="I8" s="4" t="n">
        <v>1880</v>
      </c>
      <c r="J8" s="4" t="n">
        <v>760</v>
      </c>
      <c r="K8" s="5" t="n">
        <v>6</v>
      </c>
      <c r="L8" s="7">
        <f>G8*(52-H8)</f>
        <v/>
      </c>
      <c r="M8" s="7">
        <f>E8*F8/100</f>
        <v/>
      </c>
      <c r="N8" s="7">
        <f>L8*K8/100</f>
        <v/>
      </c>
      <c r="O8" s="7">
        <f>M8+N8+I8+J8</f>
        <v/>
      </c>
      <c r="P8" s="7">
        <f>L8-O8</f>
        <v/>
      </c>
    </row>
    <row r="9">
      <c r="A9" s="8" t="inlineStr">
        <is>
          <t>RP-06</t>
        </is>
      </c>
      <c r="B9" s="8" t="inlineStr">
        <is>
          <t>67 Melaleuca Drive</t>
        </is>
      </c>
      <c r="C9" s="8" t="inlineStr">
        <is>
          <t>Gold Coast</t>
        </is>
      </c>
      <c r="D9" s="4" t="n">
        <v>700000</v>
      </c>
      <c r="E9" s="4" t="n">
        <v>525000</v>
      </c>
      <c r="F9" s="5" t="n">
        <v>6</v>
      </c>
      <c r="G9" s="4" t="n">
        <v>720</v>
      </c>
      <c r="H9" s="6" t="n">
        <v>1</v>
      </c>
      <c r="I9" s="4" t="n">
        <v>2600</v>
      </c>
      <c r="J9" s="4" t="n">
        <v>1050</v>
      </c>
      <c r="K9" s="5" t="n">
        <v>7.5</v>
      </c>
      <c r="L9" s="9">
        <f>G9*(52-H9)</f>
        <v/>
      </c>
      <c r="M9" s="9">
        <f>E9*F9/100</f>
        <v/>
      </c>
      <c r="N9" s="9">
        <f>L9*K9/100</f>
        <v/>
      </c>
      <c r="O9" s="9">
        <f>M9+N9+I9+J9</f>
        <v/>
      </c>
      <c r="P9" s="9">
        <f>L9-O9</f>
        <v/>
      </c>
    </row>
    <row r="10">
      <c r="A10" s="3" t="inlineStr">
        <is>
          <t>RP-07</t>
        </is>
      </c>
      <c r="B10" s="3" t="inlineStr">
        <is>
          <t>19 Casuarina Way</t>
        </is>
      </c>
      <c r="C10" s="3" t="inlineStr">
        <is>
          <t>Canberra</t>
        </is>
      </c>
      <c r="D10" s="4" t="n">
        <v>585000</v>
      </c>
      <c r="E10" s="4" t="n">
        <v>440000</v>
      </c>
      <c r="F10" s="5" t="n">
        <v>6.1</v>
      </c>
      <c r="G10" s="4" t="n">
        <v>600</v>
      </c>
      <c r="H10" s="6" t="n">
        <v>2</v>
      </c>
      <c r="I10" s="4" t="n">
        <v>2280</v>
      </c>
      <c r="J10" s="4" t="n">
        <v>880</v>
      </c>
      <c r="K10" s="5" t="n">
        <v>6.5</v>
      </c>
      <c r="L10" s="7">
        <f>G10*(52-H10)</f>
        <v/>
      </c>
      <c r="M10" s="7">
        <f>E10*F10/100</f>
        <v/>
      </c>
      <c r="N10" s="7">
        <f>L10*K10/100</f>
        <v/>
      </c>
      <c r="O10" s="7">
        <f>M10+N10+I10+J10</f>
        <v/>
      </c>
      <c r="P10" s="7">
        <f>L10-O10</f>
        <v/>
      </c>
    </row>
    <row r="11">
      <c r="A11" s="8" t="inlineStr">
        <is>
          <t>RP-08</t>
        </is>
      </c>
      <c r="B11" s="8" t="inlineStr">
        <is>
          <t>5 Bottlebrush Close</t>
        </is>
      </c>
      <c r="C11" s="8" t="inlineStr">
        <is>
          <t>Hobart</t>
        </is>
      </c>
      <c r="D11" s="4" t="n">
        <v>430000</v>
      </c>
      <c r="E11" s="4" t="n">
        <v>320000</v>
      </c>
      <c r="F11" s="5" t="n">
        <v>6.3</v>
      </c>
      <c r="G11" s="4" t="n">
        <v>445</v>
      </c>
      <c r="H11" s="6" t="n">
        <v>3</v>
      </c>
      <c r="I11" s="4" t="n">
        <v>1750</v>
      </c>
      <c r="J11" s="4" t="n">
        <v>700</v>
      </c>
      <c r="K11" s="5" t="n">
        <v>6</v>
      </c>
      <c r="L11" s="9">
        <f>G11*(52-H11)</f>
        <v/>
      </c>
      <c r="M11" s="9">
        <f>E11*F11/100</f>
        <v/>
      </c>
      <c r="N11" s="9">
        <f>L11*K11/100</f>
        <v/>
      </c>
      <c r="O11" s="9">
        <f>M11+N11+I11+J11</f>
        <v/>
      </c>
      <c r="P11" s="9">
        <f>L11-O11</f>
        <v/>
      </c>
    </row>
    <row r="12">
      <c r="A12" s="3" t="inlineStr">
        <is>
          <t>RP-09</t>
        </is>
      </c>
      <c r="B12" s="3" t="inlineStr">
        <is>
          <t>31 Waratah Street</t>
        </is>
      </c>
      <c r="C12" s="3" t="inlineStr">
        <is>
          <t>Perth</t>
        </is>
      </c>
      <c r="D12" s="4" t="n">
        <v>555000</v>
      </c>
      <c r="E12" s="4" t="n">
        <v>415000</v>
      </c>
      <c r="F12" s="5" t="n">
        <v>6.15</v>
      </c>
      <c r="G12" s="4" t="n">
        <v>575</v>
      </c>
      <c r="H12" s="6" t="n">
        <v>2</v>
      </c>
      <c r="I12" s="4" t="n">
        <v>2200</v>
      </c>
      <c r="J12" s="4" t="n">
        <v>870</v>
      </c>
      <c r="K12" s="5" t="n">
        <v>7</v>
      </c>
      <c r="L12" s="7">
        <f>G12*(52-H12)</f>
        <v/>
      </c>
      <c r="M12" s="7">
        <f>E12*F12/100</f>
        <v/>
      </c>
      <c r="N12" s="7">
        <f>L12*K12/100</f>
        <v/>
      </c>
      <c r="O12" s="7">
        <f>M12+N12+I12+J12</f>
        <v/>
      </c>
      <c r="P12" s="7">
        <f>L12-O12</f>
        <v/>
      </c>
    </row>
    <row r="13">
      <c r="A13" s="10" t="inlineStr">
        <is>
          <t>PORTFOLIO TOTALS</t>
        </is>
      </c>
      <c r="D13" s="11">
        <f>SUM(D4:D12)</f>
        <v/>
      </c>
      <c r="E13" s="11">
        <f>SUM(E4:E12)</f>
        <v/>
      </c>
      <c r="F13" s="12" t="n"/>
      <c r="G13" s="11">
        <f>SUM(G4:G12)</f>
        <v/>
      </c>
      <c r="H13" s="12" t="n"/>
      <c r="I13" s="11">
        <f>SUM(I4:I12)</f>
        <v/>
      </c>
      <c r="J13" s="11">
        <f>SUM(J4:J12)</f>
        <v/>
      </c>
      <c r="K13" s="12" t="n"/>
      <c r="L13" s="11">
        <f>SUM(L4:L12)</f>
        <v/>
      </c>
      <c r="M13" s="11">
        <f>SUM(M4:M12)</f>
        <v/>
      </c>
      <c r="N13" s="11">
        <f>SUM(N4:N12)</f>
        <v/>
      </c>
      <c r="O13" s="11">
        <f>SUM(O4:O12)</f>
        <v/>
      </c>
      <c r="P13" s="11">
        <f>SUM(P4:P12)</f>
        <v/>
      </c>
    </row>
    <row r="14"/>
    <row r="15">
      <c r="A15" s="13" t="inlineStr">
        <is>
          <t>Cash-on-Cash Return % (Net CF / Deposit)</t>
        </is>
      </c>
      <c r="B15" s="14">
        <f>IFERROR(P13/(D13-E13),0)*100</f>
        <v/>
      </c>
    </row>
  </sheetData>
  <mergeCells count="2">
    <mergeCell ref="A1:P1"/>
    <mergeCell ref="A13:C13"/>
  </mergeCells>
  <conditionalFormatting sqref="P4:P12">
    <cfRule type="expression" priority="1" dxfId="0" stopIfTrue="0">
      <formula>P4&lt;0</formula>
    </cfRule>
    <cfRule type="expression" priority="2" dxfId="1" stopIfTrue="0">
      <formula>P4&gt;=0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8"/>
  <sheetViews>
    <sheetView workbookViewId="0">
      <pane ySplit="3" topLeftCell="A4" activePane="bottomLeft" state="frozen"/>
      <selection pane="bottomLeft" activeCell="A1" sqref="A1"/>
    </sheetView>
  </sheetViews>
  <sheetFormatPr baseColWidth="8" defaultRowHeight="15"/>
  <cols>
    <col width="16" customWidth="1" min="1" max="1"/>
    <col width="18" customWidth="1" min="2" max="2"/>
    <col width="16" customWidth="1" min="3" max="3"/>
    <col width="20" customWidth="1" min="4" max="4"/>
    <col width="16" customWidth="1" min="5" max="5"/>
    <col width="14" customWidth="1" min="6" max="6"/>
    <col width="14" customWidth="1" min="7" max="7"/>
    <col width="16" customWidth="1" min="8" max="8"/>
    <col width="16" customWidth="1" min="9" max="9"/>
    <col width="20" customWidth="1" min="10" max="10"/>
  </cols>
  <sheetData>
    <row r="1" ht="26" customHeight="1">
      <c r="A1" s="1" t="inlineStr">
        <is>
          <t>Monthly Portfolio Cash Flow - 2026</t>
        </is>
      </c>
    </row>
    <row r="2"/>
    <row r="3">
      <c r="A3" s="2" t="inlineStr">
        <is>
          <t>Month</t>
        </is>
      </c>
      <c r="B3" s="2" t="inlineStr">
        <is>
          <t>Rental Income ($)</t>
        </is>
      </c>
      <c r="C3" s="2" t="inlineStr">
        <is>
          <t>Loan Interest ($)</t>
        </is>
      </c>
      <c r="D3" s="2" t="inlineStr">
        <is>
          <t>Property Management ($)</t>
        </is>
      </c>
      <c r="E3" s="2" t="inlineStr">
        <is>
          <t>Council Rates ($)</t>
        </is>
      </c>
      <c r="F3" s="2" t="inlineStr">
        <is>
          <t>Insurance ($)</t>
        </is>
      </c>
      <c r="G3" s="2" t="inlineStr">
        <is>
          <t>Maintenance ($)</t>
        </is>
      </c>
      <c r="H3" s="2" t="inlineStr">
        <is>
          <t>Total Expenses ($)</t>
        </is>
      </c>
      <c r="I3" s="2" t="inlineStr">
        <is>
          <t>Net Cash Flow ($)</t>
        </is>
      </c>
      <c r="J3" s="2" t="inlineStr">
        <is>
          <t>Cumulative Cash Flow ($)</t>
        </is>
      </c>
    </row>
    <row r="4">
      <c r="A4" s="3" t="inlineStr">
        <is>
          <t>January 2026</t>
        </is>
      </c>
      <c r="B4" s="15" t="n">
        <v>42500</v>
      </c>
      <c r="C4" s="15" t="n">
        <v>20800</v>
      </c>
      <c r="D4" s="15" t="n">
        <v>3800</v>
      </c>
      <c r="E4" s="15" t="n">
        <v>1900</v>
      </c>
      <c r="F4" s="15" t="n">
        <v>750</v>
      </c>
      <c r="G4" s="15" t="n">
        <v>1200</v>
      </c>
      <c r="H4" s="7">
        <f>C4+D4+E4+F4+G4</f>
        <v/>
      </c>
      <c r="I4" s="7">
        <f>B4-H4</f>
        <v/>
      </c>
      <c r="J4" s="7">
        <f>I4</f>
        <v/>
      </c>
    </row>
    <row r="5">
      <c r="A5" s="8" t="inlineStr">
        <is>
          <t>February 2026</t>
        </is>
      </c>
      <c r="B5" s="15" t="n">
        <v>42500</v>
      </c>
      <c r="C5" s="15" t="n">
        <v>20750</v>
      </c>
      <c r="D5" s="15" t="n">
        <v>3800</v>
      </c>
      <c r="E5" s="15" t="n">
        <v>1900</v>
      </c>
      <c r="F5" s="15" t="n">
        <v>750</v>
      </c>
      <c r="G5" s="15" t="n">
        <v>850</v>
      </c>
      <c r="H5" s="9">
        <f>C5+D5+E5+F5+G5</f>
        <v/>
      </c>
      <c r="I5" s="9">
        <f>B5-H5</f>
        <v/>
      </c>
      <c r="J5" s="9">
        <f>J4+I5</f>
        <v/>
      </c>
    </row>
    <row r="6">
      <c r="A6" s="3" t="inlineStr">
        <is>
          <t>March 2026</t>
        </is>
      </c>
      <c r="B6" s="15" t="n">
        <v>41200</v>
      </c>
      <c r="C6" s="15" t="n">
        <v>20700</v>
      </c>
      <c r="D6" s="15" t="n">
        <v>3700</v>
      </c>
      <c r="E6" s="15" t="n">
        <v>1900</v>
      </c>
      <c r="F6" s="15" t="n">
        <v>750</v>
      </c>
      <c r="G6" s="15" t="n">
        <v>2100</v>
      </c>
      <c r="H6" s="7">
        <f>C6+D6+E6+F6+G6</f>
        <v/>
      </c>
      <c r="I6" s="7">
        <f>B6-H6</f>
        <v/>
      </c>
      <c r="J6" s="7">
        <f>J5+I6</f>
        <v/>
      </c>
    </row>
    <row r="7">
      <c r="A7" s="8" t="inlineStr">
        <is>
          <t>April 2026</t>
        </is>
      </c>
      <c r="B7" s="15" t="n">
        <v>42500</v>
      </c>
      <c r="C7" s="15" t="n">
        <v>20650</v>
      </c>
      <c r="D7" s="15" t="n">
        <v>3800</v>
      </c>
      <c r="E7" s="15" t="n">
        <v>1900</v>
      </c>
      <c r="F7" s="15" t="n">
        <v>750</v>
      </c>
      <c r="G7" s="15" t="n">
        <v>600</v>
      </c>
      <c r="H7" s="9">
        <f>C7+D7+E7+F7+G7</f>
        <v/>
      </c>
      <c r="I7" s="9">
        <f>B7-H7</f>
        <v/>
      </c>
      <c r="J7" s="9">
        <f>J6+I7</f>
        <v/>
      </c>
    </row>
    <row r="8">
      <c r="A8" s="3" t="inlineStr">
        <is>
          <t>May 2026</t>
        </is>
      </c>
      <c r="B8" s="15" t="n">
        <v>43800</v>
      </c>
      <c r="C8" s="15" t="n">
        <v>20600</v>
      </c>
      <c r="D8" s="15" t="n">
        <v>3900</v>
      </c>
      <c r="E8" s="15" t="n">
        <v>1900</v>
      </c>
      <c r="F8" s="15" t="n">
        <v>750</v>
      </c>
      <c r="G8" s="15" t="n">
        <v>950</v>
      </c>
      <c r="H8" s="7">
        <f>C8+D8+E8+F8+G8</f>
        <v/>
      </c>
      <c r="I8" s="7">
        <f>B8-H8</f>
        <v/>
      </c>
      <c r="J8" s="7">
        <f>J7+I8</f>
        <v/>
      </c>
    </row>
    <row r="9">
      <c r="A9" s="8" t="inlineStr">
        <is>
          <t>June 2026</t>
        </is>
      </c>
      <c r="B9" s="15" t="n">
        <v>42500</v>
      </c>
      <c r="C9" s="15" t="n">
        <v>20550</v>
      </c>
      <c r="D9" s="15" t="n">
        <v>3800</v>
      </c>
      <c r="E9" s="15" t="n">
        <v>1900</v>
      </c>
      <c r="F9" s="15" t="n">
        <v>750</v>
      </c>
      <c r="G9" s="15" t="n">
        <v>1800</v>
      </c>
      <c r="H9" s="9">
        <f>C9+D9+E9+F9+G9</f>
        <v/>
      </c>
      <c r="I9" s="9">
        <f>B9-H9</f>
        <v/>
      </c>
      <c r="J9" s="9">
        <f>J8+I9</f>
        <v/>
      </c>
    </row>
    <row r="10">
      <c r="A10" s="3" t="inlineStr">
        <is>
          <t>July 2026</t>
        </is>
      </c>
      <c r="B10" s="15" t="n">
        <v>40100</v>
      </c>
      <c r="C10" s="15" t="n">
        <v>20500</v>
      </c>
      <c r="D10" s="15" t="n">
        <v>3650</v>
      </c>
      <c r="E10" s="15" t="n">
        <v>1900</v>
      </c>
      <c r="F10" s="15" t="n">
        <v>750</v>
      </c>
      <c r="G10" s="15" t="n">
        <v>700</v>
      </c>
      <c r="H10" s="7">
        <f>C10+D10+E10+F10+G10</f>
        <v/>
      </c>
      <c r="I10" s="7">
        <f>B10-H10</f>
        <v/>
      </c>
      <c r="J10" s="7">
        <f>J9+I10</f>
        <v/>
      </c>
    </row>
    <row r="11">
      <c r="A11" s="8" t="inlineStr">
        <is>
          <t>August 2026</t>
        </is>
      </c>
      <c r="B11" s="15" t="n">
        <v>43800</v>
      </c>
      <c r="C11" s="15" t="n">
        <v>20450</v>
      </c>
      <c r="D11" s="15" t="n">
        <v>3900</v>
      </c>
      <c r="E11" s="15" t="n">
        <v>1900</v>
      </c>
      <c r="F11" s="15" t="n">
        <v>750</v>
      </c>
      <c r="G11" s="15" t="n">
        <v>1100</v>
      </c>
      <c r="H11" s="9">
        <f>C11+D11+E11+F11+G11</f>
        <v/>
      </c>
      <c r="I11" s="9">
        <f>B11-H11</f>
        <v/>
      </c>
      <c r="J11" s="9">
        <f>J10+I11</f>
        <v/>
      </c>
    </row>
    <row r="12">
      <c r="A12" s="3" t="inlineStr">
        <is>
          <t>September 2026</t>
        </is>
      </c>
      <c r="B12" s="15" t="n">
        <v>42500</v>
      </c>
      <c r="C12" s="15" t="n">
        <v>20400</v>
      </c>
      <c r="D12" s="15" t="n">
        <v>3800</v>
      </c>
      <c r="E12" s="15" t="n">
        <v>1900</v>
      </c>
      <c r="F12" s="15" t="n">
        <v>750</v>
      </c>
      <c r="G12" s="15" t="n">
        <v>500</v>
      </c>
      <c r="H12" s="7">
        <f>C12+D12+E12+F12+G12</f>
        <v/>
      </c>
      <c r="I12" s="7">
        <f>B12-H12</f>
        <v/>
      </c>
      <c r="J12" s="7">
        <f>J11+I12</f>
        <v/>
      </c>
    </row>
    <row r="13">
      <c r="A13" s="8" t="inlineStr">
        <is>
          <t>October 2026</t>
        </is>
      </c>
      <c r="B13" s="15" t="n">
        <v>43800</v>
      </c>
      <c r="C13" s="15" t="n">
        <v>20350</v>
      </c>
      <c r="D13" s="15" t="n">
        <v>3900</v>
      </c>
      <c r="E13" s="15" t="n">
        <v>1900</v>
      </c>
      <c r="F13" s="15" t="n">
        <v>750</v>
      </c>
      <c r="G13" s="15" t="n">
        <v>1400</v>
      </c>
      <c r="H13" s="9">
        <f>C13+D13+E13+F13+G13</f>
        <v/>
      </c>
      <c r="I13" s="9">
        <f>B13-H13</f>
        <v/>
      </c>
      <c r="J13" s="9">
        <f>J12+I13</f>
        <v/>
      </c>
    </row>
    <row r="14">
      <c r="A14" s="12" t="inlineStr">
        <is>
          <t>TOTALS</t>
        </is>
      </c>
      <c r="B14" s="11">
        <f>SUM(B4:B13)</f>
        <v/>
      </c>
      <c r="C14" s="11">
        <f>SUM(C4:C13)</f>
        <v/>
      </c>
      <c r="D14" s="11">
        <f>SUM(D4:D13)</f>
        <v/>
      </c>
      <c r="E14" s="11">
        <f>SUM(E4:E13)</f>
        <v/>
      </c>
      <c r="F14" s="11">
        <f>SUM(F4:F13)</f>
        <v/>
      </c>
      <c r="G14" s="11">
        <f>SUM(G4:G13)</f>
        <v/>
      </c>
      <c r="H14" s="11">
        <f>SUM(H4:H13)</f>
        <v/>
      </c>
      <c r="I14" s="11">
        <f>SUM(I4:I13)</f>
        <v/>
      </c>
      <c r="J14" s="16">
        <f>J13</f>
        <v/>
      </c>
    </row>
    <row r="15"/>
    <row r="16">
      <c r="A16" s="17" t="inlineStr">
        <is>
          <t>Average Monthly Net Cash Flow ($)</t>
        </is>
      </c>
      <c r="B16" s="18">
        <f>IFERROR(AVERAGE(I4:I13),0)</f>
        <v/>
      </c>
    </row>
    <row r="17">
      <c r="A17" s="17" t="inlineStr">
        <is>
          <t>Best Month ($)</t>
        </is>
      </c>
      <c r="B17" s="18">
        <f>MAX(I4:I13)</f>
        <v/>
      </c>
    </row>
    <row r="18">
      <c r="A18" s="17" t="inlineStr">
        <is>
          <t>Worst Month ($)</t>
        </is>
      </c>
      <c r="B18" s="19">
        <f>MIN(I4:I13)</f>
        <v/>
      </c>
    </row>
  </sheetData>
  <mergeCells count="1">
    <mergeCell ref="A1:J1"/>
  </mergeCells>
  <conditionalFormatting sqref="I4:I13">
    <cfRule type="expression" priority="1" dxfId="0" stopIfTrue="0">
      <formula>I4&lt;0</formula>
    </cfRule>
    <cfRule type="expression" priority="2" dxfId="1" stopIfTrue="0">
      <formula>I4&gt;=0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width="14" customWidth="1" min="1" max="1"/>
    <col width="14" customWidth="1" min="2" max="2"/>
    <col width="14" customWidth="1" min="3" max="3"/>
    <col width="20" customWidth="1" min="4" max="4"/>
  </cols>
  <sheetData>
    <row r="1" ht="26" customHeight="1">
      <c r="A1" s="1" t="inlineStr">
        <is>
          <t>Rental Portfolio Dashboard</t>
        </is>
      </c>
    </row>
    <row r="2"/>
    <row r="3">
      <c r="A3" s="2" t="inlineStr">
        <is>
          <t>Key Metric</t>
        </is>
      </c>
      <c r="B3" s="20" t="n"/>
      <c r="C3" s="21" t="n"/>
      <c r="D3" s="2" t="inlineStr">
        <is>
          <t>Value</t>
        </is>
      </c>
    </row>
    <row r="4">
      <c r="A4" s="3" t="inlineStr">
        <is>
          <t>Number of Properties</t>
        </is>
      </c>
      <c r="B4" s="20" t="n"/>
      <c r="C4" s="21" t="n"/>
      <c r="D4" s="22">
        <f>COUNTA('Property Portfolio'!A4:A12)</f>
        <v/>
      </c>
    </row>
    <row r="5">
      <c r="A5" s="8" t="inlineStr">
        <is>
          <t>Total Purchase Price ($)</t>
        </is>
      </c>
      <c r="B5" s="20" t="n"/>
      <c r="C5" s="21" t="n"/>
      <c r="D5" s="23">
        <f>'Property Portfolio'!D13</f>
        <v/>
      </c>
    </row>
    <row r="6">
      <c r="A6" s="3" t="inlineStr">
        <is>
          <t>Total Loan Amount ($)</t>
        </is>
      </c>
      <c r="B6" s="20" t="n"/>
      <c r="C6" s="21" t="n"/>
      <c r="D6" s="24">
        <f>'Property Portfolio'!E13</f>
        <v/>
      </c>
    </row>
    <row r="7">
      <c r="A7" s="8" t="inlineStr">
        <is>
          <t>Total Annual Gross Rent ($)</t>
        </is>
      </c>
      <c r="B7" s="20" t="n"/>
      <c r="C7" s="21" t="n"/>
      <c r="D7" s="23">
        <f>'Property Portfolio'!L13</f>
        <v/>
      </c>
    </row>
    <row r="8">
      <c r="A8" s="3" t="inlineStr">
        <is>
          <t>Total Annual Expenses ($)</t>
        </is>
      </c>
      <c r="B8" s="20" t="n"/>
      <c r="C8" s="21" t="n"/>
      <c r="D8" s="24">
        <f>'Property Portfolio'!O13</f>
        <v/>
      </c>
    </row>
    <row r="9">
      <c r="A9" s="8" t="inlineStr">
        <is>
          <t>Total Net Annual Cash Flow ($)</t>
        </is>
      </c>
      <c r="B9" s="20" t="n"/>
      <c r="C9" s="21" t="n"/>
      <c r="D9" s="23">
        <f>'Property Portfolio'!P13</f>
        <v/>
      </c>
    </row>
    <row r="10">
      <c r="A10" s="3" t="inlineStr">
        <is>
          <t>Average Monthly Net Cash Flow ($)</t>
        </is>
      </c>
      <c r="B10" s="20" t="n"/>
      <c r="C10" s="21" t="n"/>
      <c r="D10" s="24">
        <f>'Monthly Cash Flow'!B16</f>
        <v/>
      </c>
    </row>
    <row r="11">
      <c r="A11" s="8" t="inlineStr">
        <is>
          <t>Portfolio Cash-on-Cash Return %</t>
        </is>
      </c>
      <c r="B11" s="20" t="n"/>
      <c r="C11" s="21" t="n"/>
      <c r="D11" s="25">
        <f>'Property Portfolio'!B15</f>
        <v/>
      </c>
    </row>
    <row r="12"/>
    <row r="13"/>
    <row r="14"/>
    <row r="15"/>
    <row r="16"/>
    <row r="17"/>
    <row r="18"/>
    <row r="19"/>
    <row r="20">
      <c r="A20" s="26" t="inlineStr">
        <is>
          <t>Expense Category</t>
        </is>
      </c>
      <c r="B20" s="26" t="inlineStr">
        <is>
          <t>Average ($/mo)</t>
        </is>
      </c>
    </row>
    <row r="21">
      <c r="A21" s="27" t="inlineStr">
        <is>
          <t>Loan Interest</t>
        </is>
      </c>
      <c r="B21" s="7">
        <f>IFERROR(AVERAGE('Monthly Cash Flow'!C4:C13),0)</f>
        <v/>
      </c>
    </row>
    <row r="22">
      <c r="A22" s="28" t="inlineStr">
        <is>
          <t>Property Management</t>
        </is>
      </c>
      <c r="B22" s="9">
        <f>IFERROR(AVERAGE('Monthly Cash Flow'!D4:D13),0)</f>
        <v/>
      </c>
    </row>
    <row r="23">
      <c r="A23" s="27" t="inlineStr">
        <is>
          <t>Council Rates</t>
        </is>
      </c>
      <c r="B23" s="7">
        <f>IFERROR(AVERAGE('Monthly Cash Flow'!E4:E13),0)</f>
        <v/>
      </c>
    </row>
    <row r="24">
      <c r="A24" s="28" t="inlineStr">
        <is>
          <t>Insurance</t>
        </is>
      </c>
      <c r="B24" s="9">
        <f>IFERROR(AVERAGE('Monthly Cash Flow'!F4:F13),0)</f>
        <v/>
      </c>
    </row>
    <row r="25">
      <c r="A25" s="27" t="inlineStr">
        <is>
          <t>Maintenance</t>
        </is>
      </c>
      <c r="B25" s="7">
        <f>IFERROR(AVERAGE('Monthly Cash Flow'!G4:G13),0)</f>
        <v/>
      </c>
    </row>
  </sheetData>
  <mergeCells count="10">
    <mergeCell ref="A1:H1"/>
    <mergeCell ref="A3:C3"/>
    <mergeCell ref="A4:C4"/>
    <mergeCell ref="A5:C5"/>
    <mergeCell ref="A6:C6"/>
    <mergeCell ref="A7:C7"/>
    <mergeCell ref="A8:C8"/>
    <mergeCell ref="A9:C9"/>
    <mergeCell ref="A10:C10"/>
    <mergeCell ref="A11:C1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6" customWidth="1" min="1" max="1"/>
    <col width="90" customWidth="1" min="2" max="2"/>
  </cols>
  <sheetData>
    <row r="1" ht="26" customHeight="1">
      <c r="A1" s="1" t="inlineStr">
        <is>
          <t>How to Use This Workbook</t>
        </is>
      </c>
    </row>
    <row r="2"/>
    <row r="3" ht="55" customHeight="1">
      <c r="A3" s="29" t="inlineStr">
        <is>
          <t>Overview</t>
        </is>
      </c>
      <c r="B3" s="30" t="inlineStr">
        <is>
          <t>This workbook helps Australian property investors track and forecast rental property cash flow across a portfolio of properties. All figures are in AUD and dates follow the DD/MM/YYYY format.</t>
        </is>
      </c>
    </row>
    <row r="4" ht="55" customHeight="1">
      <c r="A4" s="29" t="inlineStr">
        <is>
          <t>Property Portfolio Sheet</t>
        </is>
      </c>
      <c r="B4" s="30" t="inlineStr">
        <is>
          <t>Lists each investment property with purchase price, loan amount, interest rate, weekly rent and outgoings (council rates, insurance, property management fee). Pale yellow cells are editable inputs. Annual gross rent, loan interest, management fee, total expenses and net annual cash flow are calculated automatically with formulas.</t>
        </is>
      </c>
    </row>
    <row r="5" ht="55" customHeight="1">
      <c r="A5" s="29" t="inlineStr">
        <is>
          <t>Monthly Cash Flow Sheet</t>
        </is>
      </c>
      <c r="B5" s="30" t="inlineStr">
        <is>
          <t>Tracks actual monthly rental income and expenses for the whole portfolio across the 2026 financial year. Enter income and expense figures in the pale yellow cells; total expenses, net cash flow and cumulative cash flow update automatically.</t>
        </is>
      </c>
    </row>
    <row r="6" ht="55" customHeight="1">
      <c r="A6" s="29" t="inlineStr">
        <is>
          <t>Dashboard Sheet</t>
        </is>
      </c>
      <c r="B6" s="30" t="inlineStr">
        <is>
          <t>Summarises key portfolio metrics (total rent, expenses, net cash flow and cash-on-cash return) and presents three charts: net cash flow by property, cumulative cash flow trend, and average monthly expense breakdown.</t>
        </is>
      </c>
    </row>
    <row r="7" ht="55" customHeight="1">
      <c r="A7" s="29" t="inlineStr">
        <is>
          <t>Cash-on-Cash Return</t>
        </is>
      </c>
      <c r="B7" s="30" t="inlineStr">
        <is>
          <t>Calculated as net annual cash flow divided by the total cash deposit (purchase price less loan amount), expressed as a percentage. This helps compare the return on cash actually invested.</t>
        </is>
      </c>
    </row>
    <row r="8" ht="55" customHeight="1">
      <c r="A8" s="29" t="inlineStr">
        <is>
          <t>Updating Figures</t>
        </is>
      </c>
      <c r="B8" s="30" t="inlineStr">
        <is>
          <t>Only edit cells shaded pale yellow. All other cells contain formulas and should not be overwritten, as this will break the automatic calculations.</t>
        </is>
      </c>
    </row>
    <row r="9" ht="55" customHeight="1">
      <c r="A9" s="29" t="inlineStr">
        <is>
          <t>GST and Tax Note</t>
        </is>
      </c>
      <c r="B9" s="30" t="inlineStr">
        <is>
          <t>Residential rental income is generally not subject to GST. Consult your accountant regarding deductible expenses, depreciation and negative gearing for your tax return (BAS not required for residential rent).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2026-07-21T13:11:26Z</dcterms:created>
  <dcterms:modified xmlns:dcterms="http://purl.org/dc/terms/" xmlns:xsi="http://www.w3.org/2001/XMLSchema-instance" xsi:type="dcterms:W3CDTF">2026-07-21T13:11:26Z</dcterms:modified>
</cp:coreProperties>
</file>