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p Cost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'Trip Costs'!$A$3:$S$103</definedName>
    <definedName name="_xlnm.Print_Area" localSheetId="0">'Trip Costs'!$A$1:$S$21</definedName>
    <definedName name="_xlnm.Print_Area" localSheetId="1">'Summary'!$A$1:$AB$38</definedName>
    <definedName name="_xlnm.Print_Area" localSheetId="2">'Instructions'!$A$1:$I$13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0"/>
    <numFmt numFmtId="166" formatCode="$#,##0.00"/>
    <numFmt numFmtId="167" formatCode="$0.000"/>
    <numFmt numFmtId="168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475569"/>
      <sz val="9"/>
    </font>
    <font>
      <name val="Aptos"/>
      <b val="1"/>
      <color rgb="00FFFFFF"/>
      <sz val="11"/>
    </font>
    <font>
      <name val="Aptos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1E293B"/>
      </patternFill>
    </fill>
    <fill>
      <patternFill patternType="solid">
        <fgColor rgb="00006A4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0" fontId="1" fillId="7" borderId="0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8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 shrinkToFit="1"/>
    </xf>
    <xf numFmtId="4" fontId="4" fillId="4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4" fontId="3" fillId="6" borderId="1" applyAlignment="1" pivotButton="0" quotePrefix="0" xfId="0">
      <alignment horizontal="center" vertical="center"/>
    </xf>
    <xf numFmtId="0" fontId="1" fillId="7" borderId="0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right" vertical="center" wrapText="1"/>
    </xf>
    <xf numFmtId="10" fontId="4" fillId="3" borderId="1" applyAlignment="1" pivotButton="0" quotePrefix="0" xfId="0">
      <alignment horizontal="right" vertical="center" wrapText="1"/>
    </xf>
    <xf numFmtId="164" fontId="4" fillId="3" borderId="1" applyAlignment="1" pivotButton="0" quotePrefix="0" xfId="0">
      <alignment horizontal="right" vertical="center" wrapText="1"/>
    </xf>
    <xf numFmtId="0" fontId="3" fillId="7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right" vertical="center" wrapText="1"/>
    </xf>
    <xf numFmtId="165" fontId="4" fillId="5" borderId="1" applyAlignment="1" pivotButton="0" quotePrefix="0" xfId="0">
      <alignment horizontal="right" vertical="center" wrapText="1"/>
    </xf>
    <xf numFmtId="166" fontId="4" fillId="4" borderId="1" applyAlignment="1" pivotButton="0" quotePrefix="0" xfId="0">
      <alignment horizontal="right" vertical="center" wrapText="1"/>
    </xf>
    <xf numFmtId="166" fontId="4" fillId="5" borderId="1" applyAlignment="1" pivotButton="0" quotePrefix="0" xfId="0">
      <alignment horizontal="right" vertical="center" wrapText="1"/>
    </xf>
    <xf numFmtId="4" fontId="4" fillId="4" borderId="1" applyAlignment="1" pivotButton="0" quotePrefix="0" xfId="0">
      <alignment horizontal="right" vertical="center" wrapText="1"/>
    </xf>
    <xf numFmtId="1" fontId="4" fillId="5" borderId="1" applyAlignment="1" pivotButton="0" quotePrefix="0" xfId="0">
      <alignment horizontal="right" vertical="center" wrapText="1"/>
    </xf>
    <xf numFmtId="10" fontId="4" fillId="4" borderId="1" applyAlignment="1" pivotButton="0" quotePrefix="0" xfId="0">
      <alignment horizontal="right"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Cost by Destination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'Trip Costs'!P3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'Trip Costs'!$E$4:$E$103</f>
            </numRef>
          </cat>
          <val>
            <numRef>
              <f>'Trip Costs'!$P$4:$P$103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Destination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Trip Cost Breakdown</a:t>
            </a:r>
          </a:p>
        </rich>
      </tx>
    </title>
    <plotArea>
      <doughnutChart>
        <varyColors val="1"/>
        <ser>
          <idx val="0"/>
          <order val="0"/>
          <tx>
            <strRef>
              <f>'Summary'!E10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'Summary'!$D$11:$D$13</f>
            </numRef>
          </cat>
          <val>
            <numRef>
              <f>'Summary'!$E$11:$E$13</f>
            </numRef>
          </val>
        </ser>
        <firstSliceAng val="0"/>
        <holeSize val="10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Fuel Price by Trip Leg</a:t>
            </a:r>
          </a:p>
        </rich>
      </tx>
    </title>
    <plotArea>
      <lineChart>
        <grouping val="standard"/>
        <ser>
          <idx val="0"/>
          <order val="0"/>
          <tx>
            <strRef>
              <f>'Trip Costs'!K3</f>
            </strRef>
          </tx>
          <spPr>
            <a:ln xmlns:a="http://schemas.openxmlformats.org/drawingml/2006/main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'Trip Costs'!$B$4:$B$103</f>
            </numRef>
          </cat>
          <val>
            <numRef>
              <f>'Trip Costs'!$K$4:$K$103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Trip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($/L)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19</col>
      <colOff>0</colOff>
      <row>2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S104"/>
  <sheetViews>
    <sheetView showGridLines="0" zoomScale="55" zoomScaleNormal="5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19" customWidth="1" min="4" max="4"/>
    <col width="21" customWidth="1" min="5" max="5"/>
    <col width="27" customWidth="1" min="6" max="6"/>
    <col width="14" customWidth="1" min="7" max="7"/>
    <col width="19" customWidth="1" min="8" max="8"/>
    <col width="13" customWidth="1" min="9" max="9"/>
    <col width="23.28" customWidth="1" min="10" max="10"/>
    <col width="16" customWidth="1" min="11" max="11"/>
    <col width="16" customWidth="1" min="12" max="12"/>
    <col width="17" customWidth="1" min="13" max="13"/>
    <col width="14" customWidth="1" min="14" max="14"/>
    <col width="19" customWidth="1" min="15" max="15"/>
    <col width="20" customWidth="1" min="16" max="16"/>
    <col width="18" customWidth="1" min="17" max="17"/>
    <col width="20" customWidth="1" min="18" max="18"/>
    <col width="17" customWidth="1" min="19" max="19"/>
  </cols>
  <sheetData>
    <row r="1" ht="26" customHeight="1">
      <c r="A1" s="1" t="inlineStr">
        <is>
          <t>Australian Road Trip Fuel Cost Calculator</t>
        </is>
      </c>
    </row>
    <row r="2" ht="20" customHeight="1">
      <c r="A2" s="2" t="inlineStr">
        <is>
          <t>Enter or update trip details in pale yellow cells. Calculated fields update automatically.</t>
        </is>
      </c>
    </row>
    <row r="3" ht="38" customHeight="1">
      <c r="A3" s="38" t="inlineStr">
        <is>
          <t>Leg</t>
        </is>
      </c>
      <c r="B3" s="38" t="inlineStr">
        <is>
          <t>Date</t>
        </is>
      </c>
      <c r="C3" s="38" t="inlineStr">
        <is>
          <t>Driver</t>
        </is>
      </c>
      <c r="D3" s="38" t="inlineStr">
        <is>
          <t>Origin</t>
        </is>
      </c>
      <c r="E3" s="38" t="inlineStr">
        <is>
          <t>Destination</t>
        </is>
      </c>
      <c r="F3" s="38" t="inlineStr">
        <is>
          <t>State/Territory</t>
        </is>
      </c>
      <c r="G3" s="38" t="inlineStr">
        <is>
          <t>Distance (km)</t>
        </is>
      </c>
      <c r="H3" s="38" t="inlineStr">
        <is>
          <t>Vehicle</t>
        </is>
      </c>
      <c r="I3" s="38" t="inlineStr">
        <is>
          <t>Fuel Type</t>
        </is>
      </c>
      <c r="J3" s="38" t="inlineStr">
        <is>
          <t>Fuel Efficiency (L/100 km)</t>
        </is>
      </c>
      <c r="K3" s="38" t="inlineStr">
        <is>
          <t>Fuel Price ($/L)</t>
        </is>
      </c>
      <c r="L3" s="38" t="inlineStr">
        <is>
          <t>Estimated Litres</t>
        </is>
      </c>
      <c r="M3" s="38" t="inlineStr">
        <is>
          <t>Fuel Cost (AUD)</t>
        </is>
      </c>
      <c r="N3" s="38" t="inlineStr">
        <is>
          <t>Tolls (AUD)</t>
        </is>
      </c>
      <c r="O3" s="38" t="inlineStr">
        <is>
          <t>Parking/Other (AUD)</t>
        </is>
      </c>
      <c r="P3" s="38" t="inlineStr">
        <is>
          <t>Total Leg Cost (AUD)</t>
        </is>
      </c>
      <c r="Q3" s="38" t="inlineStr">
        <is>
          <t>Cost per km (AUD)</t>
        </is>
      </c>
      <c r="R3" s="38" t="inlineStr">
        <is>
          <t>GST Component (AUD)</t>
        </is>
      </c>
      <c r="S3" s="38" t="inlineStr">
        <is>
          <t>Budget Status</t>
        </is>
      </c>
    </row>
    <row r="4">
      <c r="A4" s="4" t="inlineStr">
        <is>
          <t>Leg 1</t>
        </is>
      </c>
      <c r="B4" s="5" t="n">
        <v>46122</v>
      </c>
      <c r="C4" s="6" t="inlineStr">
        <is>
          <t>Jack</t>
        </is>
      </c>
      <c r="D4" s="6" t="inlineStr">
        <is>
          <t>Sydney</t>
        </is>
      </c>
      <c r="E4" s="6" t="inlineStr">
        <is>
          <t>Canberra</t>
        </is>
      </c>
      <c r="F4" s="6" t="inlineStr">
        <is>
          <t>Australian Capital Territory</t>
        </is>
      </c>
      <c r="G4" s="7" t="n">
        <v>286</v>
      </c>
      <c r="H4" s="6" t="inlineStr">
        <is>
          <t>Toyota RAV4</t>
        </is>
      </c>
      <c r="I4" s="6" t="inlineStr">
        <is>
          <t>Petrol</t>
        </is>
      </c>
      <c r="J4" s="8">
        <f>IF(H4="","",IFERROR(VLOOKUP(H4,'Instructions'!$H$4:$I$7,2,FALSE),""))</f>
        <v/>
      </c>
      <c r="K4" s="9" t="n">
        <v>2.08</v>
      </c>
      <c r="L4" s="8">
        <f>IF(A4="","",IFERROR(G4*J4/100,0))</f>
        <v/>
      </c>
      <c r="M4" s="10">
        <f>IF(A4="","",IFERROR(L4*K4,0))</f>
        <v/>
      </c>
      <c r="N4" s="9" t="n">
        <v>18.4</v>
      </c>
      <c r="O4" s="9" t="n">
        <v>14</v>
      </c>
      <c r="P4" s="10">
        <f>IF(A4="","",SUM(M4:O4))</f>
        <v/>
      </c>
      <c r="Q4" s="39">
        <f>IF(A4="","",IFERROR(P4/G4,0))</f>
        <v/>
      </c>
      <c r="R4" s="10">
        <f>IF(A4="","",IFERROR(P4*'Summary'!$B$5/(1+'Summary'!$B$5),0))</f>
        <v/>
      </c>
      <c r="S4" s="12">
        <f>IF(A4="","",IF(P4&lt;='Summary'!$B$4,"Within budget","Over budget"))</f>
        <v/>
      </c>
    </row>
    <row r="5">
      <c r="A5" s="4" t="inlineStr">
        <is>
          <t>Leg 2</t>
        </is>
      </c>
      <c r="B5" s="5" t="n">
        <v>46123</v>
      </c>
      <c r="C5" s="6" t="inlineStr">
        <is>
          <t>Olivia</t>
        </is>
      </c>
      <c r="D5" s="6" t="inlineStr">
        <is>
          <t>Canberra</t>
        </is>
      </c>
      <c r="E5" s="6" t="inlineStr">
        <is>
          <t>Melbourne</t>
        </is>
      </c>
      <c r="F5" s="6" t="inlineStr">
        <is>
          <t>Victoria</t>
        </is>
      </c>
      <c r="G5" s="7" t="n">
        <v>663</v>
      </c>
      <c r="H5" s="6" t="inlineStr">
        <is>
          <t>Mazda CX-5</t>
        </is>
      </c>
      <c r="I5" s="6" t="inlineStr">
        <is>
          <t>Diesel</t>
        </is>
      </c>
      <c r="J5" s="13">
        <f>IF(H5="","",IFERROR(VLOOKUP(H5,'Instructions'!$H$4:$I$7,2,FALSE),""))</f>
        <v/>
      </c>
      <c r="K5" s="9" t="n">
        <v>1.92</v>
      </c>
      <c r="L5" s="13">
        <f>IF(A5="","",IFERROR(G5*J5/100,0))</f>
        <v/>
      </c>
      <c r="M5" s="14">
        <f>IF(A5="","",IFERROR(L5*K5,0))</f>
        <v/>
      </c>
      <c r="N5" s="9" t="n">
        <v>0</v>
      </c>
      <c r="O5" s="9" t="n">
        <v>20</v>
      </c>
      <c r="P5" s="14">
        <f>IF(A5="","",SUM(M5:O5))</f>
        <v/>
      </c>
      <c r="Q5" s="40">
        <f>IF(A5="","",IFERROR(P5/G5,0))</f>
        <v/>
      </c>
      <c r="R5" s="14">
        <f>IF(A5="","",IFERROR(P5*'Summary'!$B$5/(1+'Summary'!$B$5),0))</f>
        <v/>
      </c>
      <c r="S5" s="16">
        <f>IF(A5="","",IF(P5&lt;='Summary'!$B$4,"Within budget","Over budget"))</f>
        <v/>
      </c>
    </row>
    <row r="6">
      <c r="A6" s="4" t="inlineStr">
        <is>
          <t>Leg 3</t>
        </is>
      </c>
      <c r="B6" s="5" t="n">
        <v>46124</v>
      </c>
      <c r="C6" s="6" t="inlineStr">
        <is>
          <t>Liam</t>
        </is>
      </c>
      <c r="D6" s="6" t="inlineStr">
        <is>
          <t>Melbourne</t>
        </is>
      </c>
      <c r="E6" s="6" t="inlineStr">
        <is>
          <t>Adelaide</t>
        </is>
      </c>
      <c r="F6" s="6" t="inlineStr">
        <is>
          <t>South Australia</t>
        </is>
      </c>
      <c r="G6" s="7" t="n">
        <v>870</v>
      </c>
      <c r="H6" s="6" t="inlineStr">
        <is>
          <t>Hyundai Tucson</t>
        </is>
      </c>
      <c r="I6" s="6" t="inlineStr">
        <is>
          <t>Petrol</t>
        </is>
      </c>
      <c r="J6" s="8">
        <f>IF(H6="","",IFERROR(VLOOKUP(H6,'Instructions'!$H$4:$I$7,2,FALSE),""))</f>
        <v/>
      </c>
      <c r="K6" s="9" t="n">
        <v>2.05</v>
      </c>
      <c r="L6" s="8">
        <f>IF(A6="","",IFERROR(G6*J6/100,0))</f>
        <v/>
      </c>
      <c r="M6" s="10">
        <f>IF(A6="","",IFERROR(L6*K6,0))</f>
        <v/>
      </c>
      <c r="N6" s="9" t="n">
        <v>22</v>
      </c>
      <c r="O6" s="9" t="n">
        <v>125</v>
      </c>
      <c r="P6" s="10">
        <f>IF(A6="","",SUM(M6:O6))</f>
        <v/>
      </c>
      <c r="Q6" s="39">
        <f>IF(A6="","",IFERROR(P6/G6,0))</f>
        <v/>
      </c>
      <c r="R6" s="10">
        <f>IF(A6="","",IFERROR(P6*'Summary'!$B$5/(1+'Summary'!$B$5),0))</f>
        <v/>
      </c>
      <c r="S6" s="12">
        <f>IF(A6="","",IF(P6&lt;='Summary'!$B$4,"Within budget","Over budget"))</f>
        <v/>
      </c>
    </row>
    <row r="7">
      <c r="A7" s="4" t="inlineStr">
        <is>
          <t>Leg 4</t>
        </is>
      </c>
      <c r="B7" s="5" t="n">
        <v>46125</v>
      </c>
      <c r="C7" s="6" t="inlineStr">
        <is>
          <t>Charlotte</t>
        </is>
      </c>
      <c r="D7" s="6" t="inlineStr">
        <is>
          <t>Adelaide</t>
        </is>
      </c>
      <c r="E7" s="6" t="inlineStr">
        <is>
          <t>Mount Gambier</t>
        </is>
      </c>
      <c r="F7" s="6" t="inlineStr">
        <is>
          <t>South Australia</t>
        </is>
      </c>
      <c r="G7" s="7" t="n">
        <v>435</v>
      </c>
      <c r="H7" s="6" t="inlineStr">
        <is>
          <t>Subaru Outback</t>
        </is>
      </c>
      <c r="I7" s="6" t="inlineStr">
        <is>
          <t>Petrol</t>
        </is>
      </c>
      <c r="J7" s="13">
        <f>IF(H7="","",IFERROR(VLOOKUP(H7,'Instructions'!$H$4:$I$7,2,FALSE),""))</f>
        <v/>
      </c>
      <c r="K7" s="9" t="n">
        <v>2.12</v>
      </c>
      <c r="L7" s="13">
        <f>IF(A7="","",IFERROR(G7*J7/100,0))</f>
        <v/>
      </c>
      <c r="M7" s="14">
        <f>IF(A7="","",IFERROR(L7*K7,0))</f>
        <v/>
      </c>
      <c r="N7" s="9" t="n">
        <v>0</v>
      </c>
      <c r="O7" s="9" t="n">
        <v>12</v>
      </c>
      <c r="P7" s="14">
        <f>IF(A7="","",SUM(M7:O7))</f>
        <v/>
      </c>
      <c r="Q7" s="40">
        <f>IF(A7="","",IFERROR(P7/G7,0))</f>
        <v/>
      </c>
      <c r="R7" s="14">
        <f>IF(A7="","",IFERROR(P7*'Summary'!$B$5/(1+'Summary'!$B$5),0))</f>
        <v/>
      </c>
      <c r="S7" s="16">
        <f>IF(A7="","",IF(P7&lt;='Summary'!$B$4,"Within budget","Over budget"))</f>
        <v/>
      </c>
    </row>
    <row r="8">
      <c r="A8" s="4" t="inlineStr">
        <is>
          <t>Leg 5</t>
        </is>
      </c>
      <c r="B8" s="5" t="n">
        <v>46126</v>
      </c>
      <c r="C8" s="6" t="inlineStr">
        <is>
          <t>Noah</t>
        </is>
      </c>
      <c r="D8" s="6" t="inlineStr">
        <is>
          <t>Mount Gambier</t>
        </is>
      </c>
      <c r="E8" s="6" t="inlineStr">
        <is>
          <t>Warrnambool</t>
        </is>
      </c>
      <c r="F8" s="6" t="inlineStr">
        <is>
          <t>Victoria</t>
        </is>
      </c>
      <c r="G8" s="7" t="n">
        <v>190</v>
      </c>
      <c r="H8" s="6" t="inlineStr">
        <is>
          <t>Toyota RAV4</t>
        </is>
      </c>
      <c r="I8" s="6" t="inlineStr">
        <is>
          <t>Petrol</t>
        </is>
      </c>
      <c r="J8" s="8">
        <f>IF(H8="","",IFERROR(VLOOKUP(H8,'Instructions'!$H$4:$I$7,2,FALSE),""))</f>
        <v/>
      </c>
      <c r="K8" s="9" t="n">
        <v>2.02</v>
      </c>
      <c r="L8" s="8">
        <f>IF(A8="","",IFERROR(G8*J8/100,0))</f>
        <v/>
      </c>
      <c r="M8" s="10">
        <f>IF(A8="","",IFERROR(L8*K8,0))</f>
        <v/>
      </c>
      <c r="N8" s="9" t="n">
        <v>0</v>
      </c>
      <c r="O8" s="9" t="n">
        <v>8</v>
      </c>
      <c r="P8" s="10">
        <f>IF(A8="","",SUM(M8:O8))</f>
        <v/>
      </c>
      <c r="Q8" s="39">
        <f>IF(A8="","",IFERROR(P8/G8,0))</f>
        <v/>
      </c>
      <c r="R8" s="10">
        <f>IF(A8="","",IFERROR(P8*'Summary'!$B$5/(1+'Summary'!$B$5),0))</f>
        <v/>
      </c>
      <c r="S8" s="12">
        <f>IF(A8="","",IF(P8&lt;='Summary'!$B$4,"Within budget","Over budget"))</f>
        <v/>
      </c>
    </row>
    <row r="9">
      <c r="A9" s="4" t="inlineStr">
        <is>
          <t>Leg 6</t>
        </is>
      </c>
      <c r="B9" s="5" t="n">
        <v>46127</v>
      </c>
      <c r="C9" s="6" t="inlineStr">
        <is>
          <t>Mia</t>
        </is>
      </c>
      <c r="D9" s="6" t="inlineStr">
        <is>
          <t>Warrnambool</t>
        </is>
      </c>
      <c r="E9" s="6" t="inlineStr">
        <is>
          <t>Geelong</t>
        </is>
      </c>
      <c r="F9" s="6" t="inlineStr">
        <is>
          <t>Victoria</t>
        </is>
      </c>
      <c r="G9" s="7" t="n">
        <v>160</v>
      </c>
      <c r="H9" s="6" t="inlineStr">
        <is>
          <t>Mazda CX-5</t>
        </is>
      </c>
      <c r="I9" s="6" t="inlineStr">
        <is>
          <t>Diesel</t>
        </is>
      </c>
      <c r="J9" s="13">
        <f>IF(H9="","",IFERROR(VLOOKUP(H9,'Instructions'!$H$4:$I$7,2,FALSE),""))</f>
        <v/>
      </c>
      <c r="K9" s="9" t="n">
        <v>1.88</v>
      </c>
      <c r="L9" s="13">
        <f>IF(A9="","",IFERROR(G9*J9/100,0))</f>
        <v/>
      </c>
      <c r="M9" s="14">
        <f>IF(A9="","",IFERROR(L9*K9,0))</f>
        <v/>
      </c>
      <c r="N9" s="9" t="n">
        <v>0</v>
      </c>
      <c r="O9" s="9" t="n">
        <v>10</v>
      </c>
      <c r="P9" s="14">
        <f>IF(A9="","",SUM(M9:O9))</f>
        <v/>
      </c>
      <c r="Q9" s="40">
        <f>IF(A9="","",IFERROR(P9/G9,0))</f>
        <v/>
      </c>
      <c r="R9" s="14">
        <f>IF(A9="","",IFERROR(P9*'Summary'!$B$5/(1+'Summary'!$B$5),0))</f>
        <v/>
      </c>
      <c r="S9" s="16">
        <f>IF(A9="","",IF(P9&lt;='Summary'!$B$4,"Within budget","Over budget"))</f>
        <v/>
      </c>
    </row>
    <row r="10">
      <c r="A10" s="4" t="inlineStr">
        <is>
          <t>Leg 7</t>
        </is>
      </c>
      <c r="B10" s="5" t="n">
        <v>46128</v>
      </c>
      <c r="C10" s="6" t="inlineStr">
        <is>
          <t>Ethan</t>
        </is>
      </c>
      <c r="D10" s="6" t="inlineStr">
        <is>
          <t>Geelong</t>
        </is>
      </c>
      <c r="E10" s="6" t="inlineStr">
        <is>
          <t>Melbourne</t>
        </is>
      </c>
      <c r="F10" s="6" t="inlineStr">
        <is>
          <t>Victoria</t>
        </is>
      </c>
      <c r="G10" s="7" t="n">
        <v>75</v>
      </c>
      <c r="H10" s="6" t="inlineStr">
        <is>
          <t>Hyundai Tucson</t>
        </is>
      </c>
      <c r="I10" s="6" t="inlineStr">
        <is>
          <t>Petrol</t>
        </is>
      </c>
      <c r="J10" s="8">
        <f>IF(H10="","",IFERROR(VLOOKUP(H10,'Instructions'!$H$4:$I$7,2,FALSE),""))</f>
        <v/>
      </c>
      <c r="K10" s="9" t="n">
        <v>2.15</v>
      </c>
      <c r="L10" s="8">
        <f>IF(A10="","",IFERROR(G10*J10/100,0))</f>
        <v/>
      </c>
      <c r="M10" s="10">
        <f>IF(A10="","",IFERROR(L10*K10,0))</f>
        <v/>
      </c>
      <c r="N10" s="9" t="n">
        <v>12.1</v>
      </c>
      <c r="O10" s="9" t="n">
        <v>25</v>
      </c>
      <c r="P10" s="10">
        <f>IF(A10="","",SUM(M10:O10))</f>
        <v/>
      </c>
      <c r="Q10" s="39">
        <f>IF(A10="","",IFERROR(P10/G10,0))</f>
        <v/>
      </c>
      <c r="R10" s="10">
        <f>IF(A10="","",IFERROR(P10*'Summary'!$B$5/(1+'Summary'!$B$5),0))</f>
        <v/>
      </c>
      <c r="S10" s="12">
        <f>IF(A10="","",IF(P10&lt;='Summary'!$B$4,"Within budget","Over budget"))</f>
        <v/>
      </c>
    </row>
    <row r="11">
      <c r="A11" s="4" t="inlineStr">
        <is>
          <t>Leg 8</t>
        </is>
      </c>
      <c r="B11" s="5" t="n">
        <v>46129</v>
      </c>
      <c r="C11" s="6" t="inlineStr">
        <is>
          <t>Ruby</t>
        </is>
      </c>
      <c r="D11" s="6" t="inlineStr">
        <is>
          <t>Melbourne</t>
        </is>
      </c>
      <c r="E11" s="6" t="inlineStr">
        <is>
          <t>Wagga Wagga</t>
        </is>
      </c>
      <c r="F11" s="6" t="inlineStr">
        <is>
          <t>New South Wales</t>
        </is>
      </c>
      <c r="G11" s="7" t="n">
        <v>455</v>
      </c>
      <c r="H11" s="6" t="inlineStr">
        <is>
          <t>Subaru Outback</t>
        </is>
      </c>
      <c r="I11" s="6" t="inlineStr">
        <is>
          <t>Petrol</t>
        </is>
      </c>
      <c r="J11" s="13">
        <f>IF(H11="","",IFERROR(VLOOKUP(H11,'Instructions'!$H$4:$I$7,2,FALSE),""))</f>
        <v/>
      </c>
      <c r="K11" s="9" t="n">
        <v>2.09</v>
      </c>
      <c r="L11" s="13">
        <f>IF(A11="","",IFERROR(G11*J11/100,0))</f>
        <v/>
      </c>
      <c r="M11" s="14">
        <f>IF(A11="","",IFERROR(L11*K11,0))</f>
        <v/>
      </c>
      <c r="N11" s="9" t="n">
        <v>14.7</v>
      </c>
      <c r="O11" s="9" t="n">
        <v>12</v>
      </c>
      <c r="P11" s="14">
        <f>IF(A11="","",SUM(M11:O11))</f>
        <v/>
      </c>
      <c r="Q11" s="40">
        <f>IF(A11="","",IFERROR(P11/G11,0))</f>
        <v/>
      </c>
      <c r="R11" s="14">
        <f>IF(A11="","",IFERROR(P11*'Summary'!$B$5/(1+'Summary'!$B$5),0))</f>
        <v/>
      </c>
      <c r="S11" s="16">
        <f>IF(A11="","",IF(P11&lt;='Summary'!$B$4,"Within budget","Over budget"))</f>
        <v/>
      </c>
    </row>
    <row r="12">
      <c r="A12" s="4" t="inlineStr">
        <is>
          <t>Leg 9</t>
        </is>
      </c>
      <c r="B12" s="5" t="n">
        <v>46130</v>
      </c>
      <c r="C12" s="6" t="inlineStr">
        <is>
          <t>Cooper</t>
        </is>
      </c>
      <c r="D12" s="6" t="inlineStr">
        <is>
          <t>Wagga Wagga</t>
        </is>
      </c>
      <c r="E12" s="6" t="inlineStr">
        <is>
          <t>Sydney</t>
        </is>
      </c>
      <c r="F12" s="6" t="inlineStr">
        <is>
          <t>New South Wales</t>
        </is>
      </c>
      <c r="G12" s="7" t="n">
        <v>460</v>
      </c>
      <c r="H12" s="6" t="inlineStr">
        <is>
          <t>Toyota RAV4</t>
        </is>
      </c>
      <c r="I12" s="6" t="inlineStr">
        <is>
          <t>Petrol</t>
        </is>
      </c>
      <c r="J12" s="8">
        <f>IF(H12="","",IFERROR(VLOOKUP(H12,'Instructions'!$H$4:$I$7,2,FALSE),""))</f>
        <v/>
      </c>
      <c r="K12" s="9" t="n">
        <v>2.11</v>
      </c>
      <c r="L12" s="8">
        <f>IF(A12="","",IFERROR(G12*J12/100,0))</f>
        <v/>
      </c>
      <c r="M12" s="10">
        <f>IF(A12="","",IFERROR(L12*K12,0))</f>
        <v/>
      </c>
      <c r="N12" s="9" t="n">
        <v>24.8</v>
      </c>
      <c r="O12" s="9" t="n">
        <v>16</v>
      </c>
      <c r="P12" s="10">
        <f>IF(A12="","",SUM(M12:O12))</f>
        <v/>
      </c>
      <c r="Q12" s="39">
        <f>IF(A12="","",IFERROR(P12/G12,0))</f>
        <v/>
      </c>
      <c r="R12" s="10">
        <f>IF(A12="","",IFERROR(P12*'Summary'!$B$5/(1+'Summary'!$B$5),0))</f>
        <v/>
      </c>
      <c r="S12" s="12">
        <f>IF(A12="","",IF(P12&lt;='Summary'!$B$4,"Within budget","Over budget"))</f>
        <v/>
      </c>
    </row>
    <row r="13">
      <c r="A13" s="4" t="n"/>
      <c r="B13" s="5" t="n"/>
      <c r="C13" s="6" t="n"/>
      <c r="D13" s="6" t="n"/>
      <c r="E13" s="6" t="n"/>
      <c r="F13" s="6" t="n"/>
      <c r="G13" s="7" t="n"/>
      <c r="H13" s="6" t="n"/>
      <c r="I13" s="6" t="n"/>
      <c r="J13" s="13">
        <f>IF(H13="","",IFERROR(VLOOKUP(H13,'Instructions'!$H$4:$I$7,2,FALSE),""))</f>
        <v/>
      </c>
      <c r="K13" s="9" t="n"/>
      <c r="L13" s="13">
        <f>IF(A13="","",IFERROR(G13*J13/100,0))</f>
        <v/>
      </c>
      <c r="M13" s="14">
        <f>IF(A13="","",IFERROR(L13*K13,0))</f>
        <v/>
      </c>
      <c r="N13" s="9" t="n"/>
      <c r="O13" s="9" t="n"/>
      <c r="P13" s="14">
        <f>IF(A13="","",SUM(M13:O13))</f>
        <v/>
      </c>
      <c r="Q13" s="40">
        <f>IF(A13="","",IFERROR(P13/G13,0))</f>
        <v/>
      </c>
      <c r="R13" s="14">
        <f>IF(A13="","",IFERROR(P13*'Summary'!$B$5/(1+'Summary'!$B$5),0))</f>
        <v/>
      </c>
      <c r="S13" s="16">
        <f>IF(A13="","",IF(P13&lt;='Summary'!$B$4,"Within budget","Over budget"))</f>
        <v/>
      </c>
    </row>
    <row r="14">
      <c r="A14" s="4" t="n"/>
      <c r="B14" s="5" t="n"/>
      <c r="C14" s="6" t="n"/>
      <c r="D14" s="6" t="n"/>
      <c r="E14" s="6" t="n"/>
      <c r="F14" s="6" t="n"/>
      <c r="G14" s="7" t="n"/>
      <c r="H14" s="6" t="n"/>
      <c r="I14" s="6" t="n"/>
      <c r="J14" s="8">
        <f>IF(H14="","",IFERROR(VLOOKUP(H14,'Instructions'!$H$4:$I$7,2,FALSE),""))</f>
        <v/>
      </c>
      <c r="K14" s="9" t="n"/>
      <c r="L14" s="8">
        <f>IF(A14="","",IFERROR(G14*J14/100,0))</f>
        <v/>
      </c>
      <c r="M14" s="10">
        <f>IF(A14="","",IFERROR(L14*K14,0))</f>
        <v/>
      </c>
      <c r="N14" s="9" t="n"/>
      <c r="O14" s="9" t="n"/>
      <c r="P14" s="10">
        <f>IF(A14="","",SUM(M14:O14))</f>
        <v/>
      </c>
      <c r="Q14" s="39">
        <f>IF(A14="","",IFERROR(P14/G14,0))</f>
        <v/>
      </c>
      <c r="R14" s="10">
        <f>IF(A14="","",IFERROR(P14*'Summary'!$B$5/(1+'Summary'!$B$5),0))</f>
        <v/>
      </c>
      <c r="S14" s="12">
        <f>IF(A14="","",IF(P14&lt;='Summary'!$B$4,"Within budget","Over budget"))</f>
        <v/>
      </c>
    </row>
    <row r="15">
      <c r="A15" s="4" t="n"/>
      <c r="B15" s="5" t="n"/>
      <c r="C15" s="6" t="n"/>
      <c r="D15" s="6" t="n"/>
      <c r="E15" s="6" t="n"/>
      <c r="F15" s="6" t="n"/>
      <c r="G15" s="7" t="n"/>
      <c r="H15" s="6" t="n"/>
      <c r="I15" s="6" t="n"/>
      <c r="J15" s="13">
        <f>IF(H15="","",IFERROR(VLOOKUP(H15,'Instructions'!$H$4:$I$7,2,FALSE),""))</f>
        <v/>
      </c>
      <c r="K15" s="9" t="n"/>
      <c r="L15" s="13">
        <f>IF(A15="","",IFERROR(G15*J15/100,0))</f>
        <v/>
      </c>
      <c r="M15" s="14">
        <f>IF(A15="","",IFERROR(L15*K15,0))</f>
        <v/>
      </c>
      <c r="N15" s="9" t="n"/>
      <c r="O15" s="9" t="n"/>
      <c r="P15" s="14">
        <f>IF(A15="","",SUM(M15:O15))</f>
        <v/>
      </c>
      <c r="Q15" s="40">
        <f>IF(A15="","",IFERROR(P15/G15,0))</f>
        <v/>
      </c>
      <c r="R15" s="14">
        <f>IF(A15="","",IFERROR(P15*'Summary'!$B$5/(1+'Summary'!$B$5),0))</f>
        <v/>
      </c>
      <c r="S15" s="16">
        <f>IF(A15="","",IF(P15&lt;='Summary'!$B$4,"Within budget","Over budget"))</f>
        <v/>
      </c>
    </row>
    <row r="16">
      <c r="A16" s="4" t="n"/>
      <c r="B16" s="5" t="n"/>
      <c r="C16" s="6" t="n"/>
      <c r="D16" s="6" t="n"/>
      <c r="E16" s="6" t="n"/>
      <c r="F16" s="6" t="n"/>
      <c r="G16" s="7" t="n"/>
      <c r="H16" s="6" t="n"/>
      <c r="I16" s="6" t="n"/>
      <c r="J16" s="8">
        <f>IF(H16="","",IFERROR(VLOOKUP(H16,'Instructions'!$H$4:$I$7,2,FALSE),""))</f>
        <v/>
      </c>
      <c r="K16" s="9" t="n"/>
      <c r="L16" s="8">
        <f>IF(A16="","",IFERROR(G16*J16/100,0))</f>
        <v/>
      </c>
      <c r="M16" s="10">
        <f>IF(A16="","",IFERROR(L16*K16,0))</f>
        <v/>
      </c>
      <c r="N16" s="9" t="n"/>
      <c r="O16" s="9" t="n"/>
      <c r="P16" s="10">
        <f>IF(A16="","",SUM(M16:O16))</f>
        <v/>
      </c>
      <c r="Q16" s="39">
        <f>IF(A16="","",IFERROR(P16/G16,0))</f>
        <v/>
      </c>
      <c r="R16" s="10">
        <f>IF(A16="","",IFERROR(P16*'Summary'!$B$5/(1+'Summary'!$B$5),0))</f>
        <v/>
      </c>
      <c r="S16" s="12">
        <f>IF(A16="","",IF(P16&lt;='Summary'!$B$4,"Within budget","Over budget"))</f>
        <v/>
      </c>
    </row>
    <row r="17">
      <c r="A17" s="4" t="n"/>
      <c r="B17" s="5" t="n"/>
      <c r="C17" s="6" t="n"/>
      <c r="D17" s="6" t="n"/>
      <c r="E17" s="6" t="n"/>
      <c r="F17" s="6" t="n"/>
      <c r="G17" s="7" t="n"/>
      <c r="H17" s="6" t="n"/>
      <c r="I17" s="6" t="n"/>
      <c r="J17" s="13">
        <f>IF(H17="","",IFERROR(VLOOKUP(H17,'Instructions'!$H$4:$I$7,2,FALSE),""))</f>
        <v/>
      </c>
      <c r="K17" s="9" t="n"/>
      <c r="L17" s="13">
        <f>IF(A17="","",IFERROR(G17*J17/100,0))</f>
        <v/>
      </c>
      <c r="M17" s="14">
        <f>IF(A17="","",IFERROR(L17*K17,0))</f>
        <v/>
      </c>
      <c r="N17" s="9" t="n"/>
      <c r="O17" s="9" t="n"/>
      <c r="P17" s="14">
        <f>IF(A17="","",SUM(M17:O17))</f>
        <v/>
      </c>
      <c r="Q17" s="40">
        <f>IF(A17="","",IFERROR(P17/G17,0))</f>
        <v/>
      </c>
      <c r="R17" s="14">
        <f>IF(A17="","",IFERROR(P17*'Summary'!$B$5/(1+'Summary'!$B$5),0))</f>
        <v/>
      </c>
      <c r="S17" s="16">
        <f>IF(A17="","",IF(P17&lt;='Summary'!$B$4,"Within budget","Over budget"))</f>
        <v/>
      </c>
    </row>
    <row r="18">
      <c r="A18" s="4" t="n"/>
      <c r="B18" s="5" t="n"/>
      <c r="C18" s="6" t="n"/>
      <c r="D18" s="6" t="n"/>
      <c r="E18" s="6" t="n"/>
      <c r="F18" s="6" t="n"/>
      <c r="G18" s="7" t="n"/>
      <c r="H18" s="6" t="n"/>
      <c r="I18" s="6" t="n"/>
      <c r="J18" s="8">
        <f>IF(H18="","",IFERROR(VLOOKUP(H18,'Instructions'!$H$4:$I$7,2,FALSE),""))</f>
        <v/>
      </c>
      <c r="K18" s="9" t="n"/>
      <c r="L18" s="8">
        <f>IF(A18="","",IFERROR(G18*J18/100,0))</f>
        <v/>
      </c>
      <c r="M18" s="10">
        <f>IF(A18="","",IFERROR(L18*K18,0))</f>
        <v/>
      </c>
      <c r="N18" s="9" t="n"/>
      <c r="O18" s="9" t="n"/>
      <c r="P18" s="10">
        <f>IF(A18="","",SUM(M18:O18))</f>
        <v/>
      </c>
      <c r="Q18" s="39">
        <f>IF(A18="","",IFERROR(P18/G18,0))</f>
        <v/>
      </c>
      <c r="R18" s="10">
        <f>IF(A18="","",IFERROR(P18*'Summary'!$B$5/(1+'Summary'!$B$5),0))</f>
        <v/>
      </c>
      <c r="S18" s="12">
        <f>IF(A18="","",IF(P18&lt;='Summary'!$B$4,"Within budget","Over budget"))</f>
        <v/>
      </c>
    </row>
    <row r="19">
      <c r="A19" s="4" t="n"/>
      <c r="B19" s="5" t="n"/>
      <c r="C19" s="6" t="n"/>
      <c r="D19" s="6" t="n"/>
      <c r="E19" s="6" t="n"/>
      <c r="F19" s="6" t="n"/>
      <c r="G19" s="7" t="n"/>
      <c r="H19" s="6" t="n"/>
      <c r="I19" s="6" t="n"/>
      <c r="J19" s="13">
        <f>IF(H19="","",IFERROR(VLOOKUP(H19,'Instructions'!$H$4:$I$7,2,FALSE),""))</f>
        <v/>
      </c>
      <c r="K19" s="9" t="n"/>
      <c r="L19" s="13">
        <f>IF(A19="","",IFERROR(G19*J19/100,0))</f>
        <v/>
      </c>
      <c r="M19" s="14">
        <f>IF(A19="","",IFERROR(L19*K19,0))</f>
        <v/>
      </c>
      <c r="N19" s="9" t="n"/>
      <c r="O19" s="9" t="n"/>
      <c r="P19" s="14">
        <f>IF(A19="","",SUM(M19:O19))</f>
        <v/>
      </c>
      <c r="Q19" s="40">
        <f>IF(A19="","",IFERROR(P19/G19,0))</f>
        <v/>
      </c>
      <c r="R19" s="14">
        <f>IF(A19="","",IFERROR(P19*'Summary'!$B$5/(1+'Summary'!$B$5),0))</f>
        <v/>
      </c>
      <c r="S19" s="16">
        <f>IF(A19="","",IF(P19&lt;='Summary'!$B$4,"Within budget","Over budget"))</f>
        <v/>
      </c>
    </row>
    <row r="20">
      <c r="A20" s="4" t="n"/>
      <c r="B20" s="5" t="n"/>
      <c r="C20" s="6" t="n"/>
      <c r="D20" s="6" t="n"/>
      <c r="E20" s="6" t="n"/>
      <c r="F20" s="6" t="n"/>
      <c r="G20" s="7" t="n"/>
      <c r="H20" s="6" t="n"/>
      <c r="I20" s="6" t="n"/>
      <c r="J20" s="8">
        <f>IF(H20="","",IFERROR(VLOOKUP(H20,'Instructions'!$H$4:$I$7,2,FALSE),""))</f>
        <v/>
      </c>
      <c r="K20" s="9" t="n"/>
      <c r="L20" s="8">
        <f>IF(A20="","",IFERROR(G20*J20/100,0))</f>
        <v/>
      </c>
      <c r="M20" s="10">
        <f>IF(A20="","",IFERROR(L20*K20,0))</f>
        <v/>
      </c>
      <c r="N20" s="9" t="n"/>
      <c r="O20" s="9" t="n"/>
      <c r="P20" s="10">
        <f>IF(A20="","",SUM(M20:O20))</f>
        <v/>
      </c>
      <c r="Q20" s="39">
        <f>IF(A20="","",IFERROR(P20/G20,0))</f>
        <v/>
      </c>
      <c r="R20" s="10">
        <f>IF(A20="","",IFERROR(P20*'Summary'!$B$5/(1+'Summary'!$B$5),0))</f>
        <v/>
      </c>
      <c r="S20" s="12">
        <f>IF(A20="","",IF(P20&lt;='Summary'!$B$4,"Within budget","Over budget"))</f>
        <v/>
      </c>
    </row>
    <row r="21">
      <c r="A21" s="4" t="n"/>
      <c r="B21" s="5" t="n"/>
      <c r="C21" s="6" t="n"/>
      <c r="D21" s="6" t="n"/>
      <c r="E21" s="6" t="n"/>
      <c r="F21" s="6" t="n"/>
      <c r="G21" s="7" t="n"/>
      <c r="H21" s="6" t="n"/>
      <c r="I21" s="6" t="n"/>
      <c r="J21" s="13">
        <f>IF(H21="","",IFERROR(VLOOKUP(H21,'Instructions'!$H$4:$I$7,2,FALSE),""))</f>
        <v/>
      </c>
      <c r="K21" s="9" t="n"/>
      <c r="L21" s="13">
        <f>IF(A21="","",IFERROR(G21*J21/100,0))</f>
        <v/>
      </c>
      <c r="M21" s="14">
        <f>IF(A21="","",IFERROR(L21*K21,0))</f>
        <v/>
      </c>
      <c r="N21" s="9" t="n"/>
      <c r="O21" s="9" t="n"/>
      <c r="P21" s="14">
        <f>IF(A21="","",SUM(M21:O21))</f>
        <v/>
      </c>
      <c r="Q21" s="40">
        <f>IF(A21="","",IFERROR(P21/G21,0))</f>
        <v/>
      </c>
      <c r="R21" s="14">
        <f>IF(A21="","",IFERROR(P21*'Summary'!$B$5/(1+'Summary'!$B$5),0))</f>
        <v/>
      </c>
      <c r="S21" s="16">
        <f>IF(A21="","",IF(P21&lt;='Summary'!$B$4,"Within budget","Over budget"))</f>
        <v/>
      </c>
    </row>
    <row r="22">
      <c r="A22" s="4" t="n"/>
      <c r="B22" s="5" t="n"/>
      <c r="C22" s="6" t="n"/>
      <c r="D22" s="6" t="n"/>
      <c r="E22" s="6" t="n"/>
      <c r="F22" s="6" t="n"/>
      <c r="G22" s="7" t="n"/>
      <c r="H22" s="6" t="n"/>
      <c r="I22" s="6" t="n"/>
      <c r="J22" s="8">
        <f>IF(H22="","",IFERROR(VLOOKUP(H22,'Instructions'!$H$4:$I$7,2,FALSE),""))</f>
        <v/>
      </c>
      <c r="K22" s="9" t="n"/>
      <c r="L22" s="8">
        <f>IF(A22="","",IFERROR(G22*J22/100,0))</f>
        <v/>
      </c>
      <c r="M22" s="10">
        <f>IF(A22="","",IFERROR(L22*K22,0))</f>
        <v/>
      </c>
      <c r="N22" s="9" t="n"/>
      <c r="O22" s="9" t="n"/>
      <c r="P22" s="10">
        <f>IF(A22="","",SUM(M22:O22))</f>
        <v/>
      </c>
      <c r="Q22" s="39">
        <f>IF(A22="","",IFERROR(P22/G22,0))</f>
        <v/>
      </c>
      <c r="R22" s="10">
        <f>IF(A22="","",IFERROR(P22*'Summary'!$B$5/(1+'Summary'!$B$5),0))</f>
        <v/>
      </c>
      <c r="S22" s="12">
        <f>IF(A22="","",IF(P22&lt;='Summary'!$B$4,"Within budget","Over budget"))</f>
        <v/>
      </c>
    </row>
    <row r="23">
      <c r="A23" s="4" t="n"/>
      <c r="B23" s="5" t="n"/>
      <c r="C23" s="6" t="n"/>
      <c r="D23" s="6" t="n"/>
      <c r="E23" s="6" t="n"/>
      <c r="F23" s="6" t="n"/>
      <c r="G23" s="7" t="n"/>
      <c r="H23" s="6" t="n"/>
      <c r="I23" s="6" t="n"/>
      <c r="J23" s="13">
        <f>IF(H23="","",IFERROR(VLOOKUP(H23,'Instructions'!$H$4:$I$7,2,FALSE),""))</f>
        <v/>
      </c>
      <c r="K23" s="9" t="n"/>
      <c r="L23" s="13">
        <f>IF(A23="","",IFERROR(G23*J23/100,0))</f>
        <v/>
      </c>
      <c r="M23" s="14">
        <f>IF(A23="","",IFERROR(L23*K23,0))</f>
        <v/>
      </c>
      <c r="N23" s="9" t="n"/>
      <c r="O23" s="9" t="n"/>
      <c r="P23" s="14">
        <f>IF(A23="","",SUM(M23:O23))</f>
        <v/>
      </c>
      <c r="Q23" s="40">
        <f>IF(A23="","",IFERROR(P23/G23,0))</f>
        <v/>
      </c>
      <c r="R23" s="14">
        <f>IF(A23="","",IFERROR(P23*'Summary'!$B$5/(1+'Summary'!$B$5),0))</f>
        <v/>
      </c>
      <c r="S23" s="16">
        <f>IF(A23="","",IF(P23&lt;='Summary'!$B$4,"Within budget","Over budget"))</f>
        <v/>
      </c>
    </row>
    <row r="24">
      <c r="A24" s="4" t="n"/>
      <c r="B24" s="5" t="n"/>
      <c r="C24" s="6" t="n"/>
      <c r="D24" s="6" t="n"/>
      <c r="E24" s="6" t="n"/>
      <c r="F24" s="6" t="n"/>
      <c r="G24" s="7" t="n"/>
      <c r="H24" s="6" t="n"/>
      <c r="I24" s="6" t="n"/>
      <c r="J24" s="8">
        <f>IF(H24="","",IFERROR(VLOOKUP(H24,'Instructions'!$H$4:$I$7,2,FALSE),""))</f>
        <v/>
      </c>
      <c r="K24" s="9" t="n"/>
      <c r="L24" s="8">
        <f>IF(A24="","",IFERROR(G24*J24/100,0))</f>
        <v/>
      </c>
      <c r="M24" s="10">
        <f>IF(A24="","",IFERROR(L24*K24,0))</f>
        <v/>
      </c>
      <c r="N24" s="9" t="n"/>
      <c r="O24" s="9" t="n"/>
      <c r="P24" s="10">
        <f>IF(A24="","",SUM(M24:O24))</f>
        <v/>
      </c>
      <c r="Q24" s="39">
        <f>IF(A24="","",IFERROR(P24/G24,0))</f>
        <v/>
      </c>
      <c r="R24" s="10">
        <f>IF(A24="","",IFERROR(P24*'Summary'!$B$5/(1+'Summary'!$B$5),0))</f>
        <v/>
      </c>
      <c r="S24" s="12">
        <f>IF(A24="","",IF(P24&lt;='Summary'!$B$4,"Within budget","Over budget"))</f>
        <v/>
      </c>
    </row>
    <row r="25">
      <c r="A25" s="4" t="n"/>
      <c r="B25" s="5" t="n"/>
      <c r="C25" s="6" t="n"/>
      <c r="D25" s="6" t="n"/>
      <c r="E25" s="6" t="n"/>
      <c r="F25" s="6" t="n"/>
      <c r="G25" s="7" t="n"/>
      <c r="H25" s="6" t="n"/>
      <c r="I25" s="6" t="n"/>
      <c r="J25" s="13">
        <f>IF(H25="","",IFERROR(VLOOKUP(H25,'Instructions'!$H$4:$I$7,2,FALSE),""))</f>
        <v/>
      </c>
      <c r="K25" s="9" t="n"/>
      <c r="L25" s="13">
        <f>IF(A25="","",IFERROR(G25*J25/100,0))</f>
        <v/>
      </c>
      <c r="M25" s="14">
        <f>IF(A25="","",IFERROR(L25*K25,0))</f>
        <v/>
      </c>
      <c r="N25" s="9" t="n"/>
      <c r="O25" s="9" t="n"/>
      <c r="P25" s="14">
        <f>IF(A25="","",SUM(M25:O25))</f>
        <v/>
      </c>
      <c r="Q25" s="40">
        <f>IF(A25="","",IFERROR(P25/G25,0))</f>
        <v/>
      </c>
      <c r="R25" s="14">
        <f>IF(A25="","",IFERROR(P25*'Summary'!$B$5/(1+'Summary'!$B$5),0))</f>
        <v/>
      </c>
      <c r="S25" s="16">
        <f>IF(A25="","",IF(P25&lt;='Summary'!$B$4,"Within budget","Over budget"))</f>
        <v/>
      </c>
    </row>
    <row r="26">
      <c r="A26" s="4" t="n"/>
      <c r="B26" s="5" t="n"/>
      <c r="C26" s="6" t="n"/>
      <c r="D26" s="6" t="n"/>
      <c r="E26" s="6" t="n"/>
      <c r="F26" s="6" t="n"/>
      <c r="G26" s="7" t="n"/>
      <c r="H26" s="6" t="n"/>
      <c r="I26" s="6" t="n"/>
      <c r="J26" s="8">
        <f>IF(H26="","",IFERROR(VLOOKUP(H26,'Instructions'!$H$4:$I$7,2,FALSE),""))</f>
        <v/>
      </c>
      <c r="K26" s="9" t="n"/>
      <c r="L26" s="8">
        <f>IF(A26="","",IFERROR(G26*J26/100,0))</f>
        <v/>
      </c>
      <c r="M26" s="10">
        <f>IF(A26="","",IFERROR(L26*K26,0))</f>
        <v/>
      </c>
      <c r="N26" s="9" t="n"/>
      <c r="O26" s="9" t="n"/>
      <c r="P26" s="10">
        <f>IF(A26="","",SUM(M26:O26))</f>
        <v/>
      </c>
      <c r="Q26" s="39">
        <f>IF(A26="","",IFERROR(P26/G26,0))</f>
        <v/>
      </c>
      <c r="R26" s="10">
        <f>IF(A26="","",IFERROR(P26*'Summary'!$B$5/(1+'Summary'!$B$5),0))</f>
        <v/>
      </c>
      <c r="S26" s="12">
        <f>IF(A26="","",IF(P26&lt;='Summary'!$B$4,"Within budget","Over budget"))</f>
        <v/>
      </c>
    </row>
    <row r="27">
      <c r="A27" s="4" t="n"/>
      <c r="B27" s="5" t="n"/>
      <c r="C27" s="6" t="n"/>
      <c r="D27" s="6" t="n"/>
      <c r="E27" s="6" t="n"/>
      <c r="F27" s="6" t="n"/>
      <c r="G27" s="7" t="n"/>
      <c r="H27" s="6" t="n"/>
      <c r="I27" s="6" t="n"/>
      <c r="J27" s="13">
        <f>IF(H27="","",IFERROR(VLOOKUP(H27,'Instructions'!$H$4:$I$7,2,FALSE),""))</f>
        <v/>
      </c>
      <c r="K27" s="9" t="n"/>
      <c r="L27" s="13">
        <f>IF(A27="","",IFERROR(G27*J27/100,0))</f>
        <v/>
      </c>
      <c r="M27" s="14">
        <f>IF(A27="","",IFERROR(L27*K27,0))</f>
        <v/>
      </c>
      <c r="N27" s="9" t="n"/>
      <c r="O27" s="9" t="n"/>
      <c r="P27" s="14">
        <f>IF(A27="","",SUM(M27:O27))</f>
        <v/>
      </c>
      <c r="Q27" s="40">
        <f>IF(A27="","",IFERROR(P27/G27,0))</f>
        <v/>
      </c>
      <c r="R27" s="14">
        <f>IF(A27="","",IFERROR(P27*'Summary'!$B$5/(1+'Summary'!$B$5),0))</f>
        <v/>
      </c>
      <c r="S27" s="16">
        <f>IF(A27="","",IF(P27&lt;='Summary'!$B$4,"Within budget","Over budget"))</f>
        <v/>
      </c>
    </row>
    <row r="28">
      <c r="A28" s="4" t="n"/>
      <c r="B28" s="5" t="n"/>
      <c r="C28" s="6" t="n"/>
      <c r="D28" s="6" t="n"/>
      <c r="E28" s="6" t="n"/>
      <c r="F28" s="6" t="n"/>
      <c r="G28" s="7" t="n"/>
      <c r="H28" s="6" t="n"/>
      <c r="I28" s="6" t="n"/>
      <c r="J28" s="8">
        <f>IF(H28="","",IFERROR(VLOOKUP(H28,'Instructions'!$H$4:$I$7,2,FALSE),""))</f>
        <v/>
      </c>
      <c r="K28" s="9" t="n"/>
      <c r="L28" s="8">
        <f>IF(A28="","",IFERROR(G28*J28/100,0))</f>
        <v/>
      </c>
      <c r="M28" s="10">
        <f>IF(A28="","",IFERROR(L28*K28,0))</f>
        <v/>
      </c>
      <c r="N28" s="9" t="n"/>
      <c r="O28" s="9" t="n"/>
      <c r="P28" s="10">
        <f>IF(A28="","",SUM(M28:O28))</f>
        <v/>
      </c>
      <c r="Q28" s="39">
        <f>IF(A28="","",IFERROR(P28/G28,0))</f>
        <v/>
      </c>
      <c r="R28" s="10">
        <f>IF(A28="","",IFERROR(P28*'Summary'!$B$5/(1+'Summary'!$B$5),0))</f>
        <v/>
      </c>
      <c r="S28" s="12">
        <f>IF(A28="","",IF(P28&lt;='Summary'!$B$4,"Within budget","Over budget"))</f>
        <v/>
      </c>
    </row>
    <row r="29">
      <c r="A29" s="4" t="n"/>
      <c r="B29" s="5" t="n"/>
      <c r="C29" s="6" t="n"/>
      <c r="D29" s="6" t="n"/>
      <c r="E29" s="6" t="n"/>
      <c r="F29" s="6" t="n"/>
      <c r="G29" s="7" t="n"/>
      <c r="H29" s="6" t="n"/>
      <c r="I29" s="6" t="n"/>
      <c r="J29" s="13">
        <f>IF(H29="","",IFERROR(VLOOKUP(H29,'Instructions'!$H$4:$I$7,2,FALSE),""))</f>
        <v/>
      </c>
      <c r="K29" s="9" t="n"/>
      <c r="L29" s="13">
        <f>IF(A29="","",IFERROR(G29*J29/100,0))</f>
        <v/>
      </c>
      <c r="M29" s="14">
        <f>IF(A29="","",IFERROR(L29*K29,0))</f>
        <v/>
      </c>
      <c r="N29" s="9" t="n"/>
      <c r="O29" s="9" t="n"/>
      <c r="P29" s="14">
        <f>IF(A29="","",SUM(M29:O29))</f>
        <v/>
      </c>
      <c r="Q29" s="40">
        <f>IF(A29="","",IFERROR(P29/G29,0))</f>
        <v/>
      </c>
      <c r="R29" s="14">
        <f>IF(A29="","",IFERROR(P29*'Summary'!$B$5/(1+'Summary'!$B$5),0))</f>
        <v/>
      </c>
      <c r="S29" s="16">
        <f>IF(A29="","",IF(P29&lt;='Summary'!$B$4,"Within budget","Over budget"))</f>
        <v/>
      </c>
    </row>
    <row r="30">
      <c r="A30" s="4" t="n"/>
      <c r="B30" s="5" t="n"/>
      <c r="C30" s="6" t="n"/>
      <c r="D30" s="6" t="n"/>
      <c r="E30" s="6" t="n"/>
      <c r="F30" s="6" t="n"/>
      <c r="G30" s="7" t="n"/>
      <c r="H30" s="6" t="n"/>
      <c r="I30" s="6" t="n"/>
      <c r="J30" s="8">
        <f>IF(H30="","",IFERROR(VLOOKUP(H30,'Instructions'!$H$4:$I$7,2,FALSE),""))</f>
        <v/>
      </c>
      <c r="K30" s="9" t="n"/>
      <c r="L30" s="8">
        <f>IF(A30="","",IFERROR(G30*J30/100,0))</f>
        <v/>
      </c>
      <c r="M30" s="10">
        <f>IF(A30="","",IFERROR(L30*K30,0))</f>
        <v/>
      </c>
      <c r="N30" s="9" t="n"/>
      <c r="O30" s="9" t="n"/>
      <c r="P30" s="10">
        <f>IF(A30="","",SUM(M30:O30))</f>
        <v/>
      </c>
      <c r="Q30" s="39">
        <f>IF(A30="","",IFERROR(P30/G30,0))</f>
        <v/>
      </c>
      <c r="R30" s="10">
        <f>IF(A30="","",IFERROR(P30*'Summary'!$B$5/(1+'Summary'!$B$5),0))</f>
        <v/>
      </c>
      <c r="S30" s="12">
        <f>IF(A30="","",IF(P30&lt;='Summary'!$B$4,"Within budget","Over budget"))</f>
        <v/>
      </c>
    </row>
    <row r="31">
      <c r="A31" s="4" t="n"/>
      <c r="B31" s="5" t="n"/>
      <c r="C31" s="6" t="n"/>
      <c r="D31" s="6" t="n"/>
      <c r="E31" s="6" t="n"/>
      <c r="F31" s="6" t="n"/>
      <c r="G31" s="7" t="n"/>
      <c r="H31" s="6" t="n"/>
      <c r="I31" s="6" t="n"/>
      <c r="J31" s="13">
        <f>IF(H31="","",IFERROR(VLOOKUP(H31,'Instructions'!$H$4:$I$7,2,FALSE),""))</f>
        <v/>
      </c>
      <c r="K31" s="9" t="n"/>
      <c r="L31" s="13">
        <f>IF(A31="","",IFERROR(G31*J31/100,0))</f>
        <v/>
      </c>
      <c r="M31" s="14">
        <f>IF(A31="","",IFERROR(L31*K31,0))</f>
        <v/>
      </c>
      <c r="N31" s="9" t="n"/>
      <c r="O31" s="9" t="n"/>
      <c r="P31" s="14">
        <f>IF(A31="","",SUM(M31:O31))</f>
        <v/>
      </c>
      <c r="Q31" s="40">
        <f>IF(A31="","",IFERROR(P31/G31,0))</f>
        <v/>
      </c>
      <c r="R31" s="14">
        <f>IF(A31="","",IFERROR(P31*'Summary'!$B$5/(1+'Summary'!$B$5),0))</f>
        <v/>
      </c>
      <c r="S31" s="16">
        <f>IF(A31="","",IF(P31&lt;='Summary'!$B$4,"Within budget","Over budget"))</f>
        <v/>
      </c>
    </row>
    <row r="32">
      <c r="A32" s="4" t="n"/>
      <c r="B32" s="5" t="n"/>
      <c r="C32" s="6" t="n"/>
      <c r="D32" s="6" t="n"/>
      <c r="E32" s="6" t="n"/>
      <c r="F32" s="6" t="n"/>
      <c r="G32" s="7" t="n"/>
      <c r="H32" s="6" t="n"/>
      <c r="I32" s="6" t="n"/>
      <c r="J32" s="8">
        <f>IF(H32="","",IFERROR(VLOOKUP(H32,'Instructions'!$H$4:$I$7,2,FALSE),""))</f>
        <v/>
      </c>
      <c r="K32" s="9" t="n"/>
      <c r="L32" s="8">
        <f>IF(A32="","",IFERROR(G32*J32/100,0))</f>
        <v/>
      </c>
      <c r="M32" s="10">
        <f>IF(A32="","",IFERROR(L32*K32,0))</f>
        <v/>
      </c>
      <c r="N32" s="9" t="n"/>
      <c r="O32" s="9" t="n"/>
      <c r="P32" s="10">
        <f>IF(A32="","",SUM(M32:O32))</f>
        <v/>
      </c>
      <c r="Q32" s="39">
        <f>IF(A32="","",IFERROR(P32/G32,0))</f>
        <v/>
      </c>
      <c r="R32" s="10">
        <f>IF(A32="","",IFERROR(P32*'Summary'!$B$5/(1+'Summary'!$B$5),0))</f>
        <v/>
      </c>
      <c r="S32" s="12">
        <f>IF(A32="","",IF(P32&lt;='Summary'!$B$4,"Within budget","Over budget"))</f>
        <v/>
      </c>
    </row>
    <row r="33">
      <c r="A33" s="4" t="n"/>
      <c r="B33" s="5" t="n"/>
      <c r="C33" s="6" t="n"/>
      <c r="D33" s="6" t="n"/>
      <c r="E33" s="6" t="n"/>
      <c r="F33" s="6" t="n"/>
      <c r="G33" s="7" t="n"/>
      <c r="H33" s="6" t="n"/>
      <c r="I33" s="6" t="n"/>
      <c r="J33" s="13">
        <f>IF(H33="","",IFERROR(VLOOKUP(H33,'Instructions'!$H$4:$I$7,2,FALSE),""))</f>
        <v/>
      </c>
      <c r="K33" s="9" t="n"/>
      <c r="L33" s="13">
        <f>IF(A33="","",IFERROR(G33*J33/100,0))</f>
        <v/>
      </c>
      <c r="M33" s="14">
        <f>IF(A33="","",IFERROR(L33*K33,0))</f>
        <v/>
      </c>
      <c r="N33" s="9" t="n"/>
      <c r="O33" s="9" t="n"/>
      <c r="P33" s="14">
        <f>IF(A33="","",SUM(M33:O33))</f>
        <v/>
      </c>
      <c r="Q33" s="40">
        <f>IF(A33="","",IFERROR(P33/G33,0))</f>
        <v/>
      </c>
      <c r="R33" s="14">
        <f>IF(A33="","",IFERROR(P33*'Summary'!$B$5/(1+'Summary'!$B$5),0))</f>
        <v/>
      </c>
      <c r="S33" s="16">
        <f>IF(A33="","",IF(P33&lt;='Summary'!$B$4,"Within budget","Over budget"))</f>
        <v/>
      </c>
    </row>
    <row r="34">
      <c r="A34" s="4" t="n"/>
      <c r="B34" s="5" t="n"/>
      <c r="C34" s="6" t="n"/>
      <c r="D34" s="6" t="n"/>
      <c r="E34" s="6" t="n"/>
      <c r="F34" s="6" t="n"/>
      <c r="G34" s="7" t="n"/>
      <c r="H34" s="6" t="n"/>
      <c r="I34" s="6" t="n"/>
      <c r="J34" s="8">
        <f>IF(H34="","",IFERROR(VLOOKUP(H34,'Instructions'!$H$4:$I$7,2,FALSE),""))</f>
        <v/>
      </c>
      <c r="K34" s="9" t="n"/>
      <c r="L34" s="8">
        <f>IF(A34="","",IFERROR(G34*J34/100,0))</f>
        <v/>
      </c>
      <c r="M34" s="10">
        <f>IF(A34="","",IFERROR(L34*K34,0))</f>
        <v/>
      </c>
      <c r="N34" s="9" t="n"/>
      <c r="O34" s="9" t="n"/>
      <c r="P34" s="10">
        <f>IF(A34="","",SUM(M34:O34))</f>
        <v/>
      </c>
      <c r="Q34" s="39">
        <f>IF(A34="","",IFERROR(P34/G34,0))</f>
        <v/>
      </c>
      <c r="R34" s="10">
        <f>IF(A34="","",IFERROR(P34*'Summary'!$B$5/(1+'Summary'!$B$5),0))</f>
        <v/>
      </c>
      <c r="S34" s="12">
        <f>IF(A34="","",IF(P34&lt;='Summary'!$B$4,"Within budget","Over budget"))</f>
        <v/>
      </c>
    </row>
    <row r="35">
      <c r="A35" s="4" t="n"/>
      <c r="B35" s="5" t="n"/>
      <c r="C35" s="6" t="n"/>
      <c r="D35" s="6" t="n"/>
      <c r="E35" s="6" t="n"/>
      <c r="F35" s="6" t="n"/>
      <c r="G35" s="7" t="n"/>
      <c r="H35" s="6" t="n"/>
      <c r="I35" s="6" t="n"/>
      <c r="J35" s="13">
        <f>IF(H35="","",IFERROR(VLOOKUP(H35,'Instructions'!$H$4:$I$7,2,FALSE),""))</f>
        <v/>
      </c>
      <c r="K35" s="9" t="n"/>
      <c r="L35" s="13">
        <f>IF(A35="","",IFERROR(G35*J35/100,0))</f>
        <v/>
      </c>
      <c r="M35" s="14">
        <f>IF(A35="","",IFERROR(L35*K35,0))</f>
        <v/>
      </c>
      <c r="N35" s="9" t="n"/>
      <c r="O35" s="9" t="n"/>
      <c r="P35" s="14">
        <f>IF(A35="","",SUM(M35:O35))</f>
        <v/>
      </c>
      <c r="Q35" s="40">
        <f>IF(A35="","",IFERROR(P35/G35,0))</f>
        <v/>
      </c>
      <c r="R35" s="14">
        <f>IF(A35="","",IFERROR(P35*'Summary'!$B$5/(1+'Summary'!$B$5),0))</f>
        <v/>
      </c>
      <c r="S35" s="16">
        <f>IF(A35="","",IF(P35&lt;='Summary'!$B$4,"Within budget","Over budget"))</f>
        <v/>
      </c>
    </row>
    <row r="36">
      <c r="A36" s="4" t="n"/>
      <c r="B36" s="5" t="n"/>
      <c r="C36" s="6" t="n"/>
      <c r="D36" s="6" t="n"/>
      <c r="E36" s="6" t="n"/>
      <c r="F36" s="6" t="n"/>
      <c r="G36" s="7" t="n"/>
      <c r="H36" s="6" t="n"/>
      <c r="I36" s="6" t="n"/>
      <c r="J36" s="8">
        <f>IF(H36="","",IFERROR(VLOOKUP(H36,'Instructions'!$H$4:$I$7,2,FALSE),""))</f>
        <v/>
      </c>
      <c r="K36" s="9" t="n"/>
      <c r="L36" s="8">
        <f>IF(A36="","",IFERROR(G36*J36/100,0))</f>
        <v/>
      </c>
      <c r="M36" s="10">
        <f>IF(A36="","",IFERROR(L36*K36,0))</f>
        <v/>
      </c>
      <c r="N36" s="9" t="n"/>
      <c r="O36" s="9" t="n"/>
      <c r="P36" s="10">
        <f>IF(A36="","",SUM(M36:O36))</f>
        <v/>
      </c>
      <c r="Q36" s="39">
        <f>IF(A36="","",IFERROR(P36/G36,0))</f>
        <v/>
      </c>
      <c r="R36" s="10">
        <f>IF(A36="","",IFERROR(P36*'Summary'!$B$5/(1+'Summary'!$B$5),0))</f>
        <v/>
      </c>
      <c r="S36" s="12">
        <f>IF(A36="","",IF(P36&lt;='Summary'!$B$4,"Within budget","Over budget"))</f>
        <v/>
      </c>
    </row>
    <row r="37">
      <c r="A37" s="4" t="n"/>
      <c r="B37" s="5" t="n"/>
      <c r="C37" s="6" t="n"/>
      <c r="D37" s="6" t="n"/>
      <c r="E37" s="6" t="n"/>
      <c r="F37" s="6" t="n"/>
      <c r="G37" s="7" t="n"/>
      <c r="H37" s="6" t="n"/>
      <c r="I37" s="6" t="n"/>
      <c r="J37" s="13">
        <f>IF(H37="","",IFERROR(VLOOKUP(H37,'Instructions'!$H$4:$I$7,2,FALSE),""))</f>
        <v/>
      </c>
      <c r="K37" s="9" t="n"/>
      <c r="L37" s="13">
        <f>IF(A37="","",IFERROR(G37*J37/100,0))</f>
        <v/>
      </c>
      <c r="M37" s="14">
        <f>IF(A37="","",IFERROR(L37*K37,0))</f>
        <v/>
      </c>
      <c r="N37" s="9" t="n"/>
      <c r="O37" s="9" t="n"/>
      <c r="P37" s="14">
        <f>IF(A37="","",SUM(M37:O37))</f>
        <v/>
      </c>
      <c r="Q37" s="40">
        <f>IF(A37="","",IFERROR(P37/G37,0))</f>
        <v/>
      </c>
      <c r="R37" s="14">
        <f>IF(A37="","",IFERROR(P37*'Summary'!$B$5/(1+'Summary'!$B$5),0))</f>
        <v/>
      </c>
      <c r="S37" s="16">
        <f>IF(A37="","",IF(P37&lt;='Summary'!$B$4,"Within budget","Over budget"))</f>
        <v/>
      </c>
    </row>
    <row r="38">
      <c r="A38" s="4" t="n"/>
      <c r="B38" s="5" t="n"/>
      <c r="C38" s="6" t="n"/>
      <c r="D38" s="6" t="n"/>
      <c r="E38" s="6" t="n"/>
      <c r="F38" s="6" t="n"/>
      <c r="G38" s="7" t="n"/>
      <c r="H38" s="6" t="n"/>
      <c r="I38" s="6" t="n"/>
      <c r="J38" s="8">
        <f>IF(H38="","",IFERROR(VLOOKUP(H38,'Instructions'!$H$4:$I$7,2,FALSE),""))</f>
        <v/>
      </c>
      <c r="K38" s="9" t="n"/>
      <c r="L38" s="8">
        <f>IF(A38="","",IFERROR(G38*J38/100,0))</f>
        <v/>
      </c>
      <c r="M38" s="10">
        <f>IF(A38="","",IFERROR(L38*K38,0))</f>
        <v/>
      </c>
      <c r="N38" s="9" t="n"/>
      <c r="O38" s="9" t="n"/>
      <c r="P38" s="10">
        <f>IF(A38="","",SUM(M38:O38))</f>
        <v/>
      </c>
      <c r="Q38" s="39">
        <f>IF(A38="","",IFERROR(P38/G38,0))</f>
        <v/>
      </c>
      <c r="R38" s="10">
        <f>IF(A38="","",IFERROR(P38*'Summary'!$B$5/(1+'Summary'!$B$5),0))</f>
        <v/>
      </c>
      <c r="S38" s="12">
        <f>IF(A38="","",IF(P38&lt;='Summary'!$B$4,"Within budget","Over budget"))</f>
        <v/>
      </c>
    </row>
    <row r="39">
      <c r="A39" s="4" t="n"/>
      <c r="B39" s="5" t="n"/>
      <c r="C39" s="6" t="n"/>
      <c r="D39" s="6" t="n"/>
      <c r="E39" s="6" t="n"/>
      <c r="F39" s="6" t="n"/>
      <c r="G39" s="7" t="n"/>
      <c r="H39" s="6" t="n"/>
      <c r="I39" s="6" t="n"/>
      <c r="J39" s="13">
        <f>IF(H39="","",IFERROR(VLOOKUP(H39,'Instructions'!$H$4:$I$7,2,FALSE),""))</f>
        <v/>
      </c>
      <c r="K39" s="9" t="n"/>
      <c r="L39" s="13">
        <f>IF(A39="","",IFERROR(G39*J39/100,0))</f>
        <v/>
      </c>
      <c r="M39" s="14">
        <f>IF(A39="","",IFERROR(L39*K39,0))</f>
        <v/>
      </c>
      <c r="N39" s="9" t="n"/>
      <c r="O39" s="9" t="n"/>
      <c r="P39" s="14">
        <f>IF(A39="","",SUM(M39:O39))</f>
        <v/>
      </c>
      <c r="Q39" s="40">
        <f>IF(A39="","",IFERROR(P39/G39,0))</f>
        <v/>
      </c>
      <c r="R39" s="14">
        <f>IF(A39="","",IFERROR(P39*'Summary'!$B$5/(1+'Summary'!$B$5),0))</f>
        <v/>
      </c>
      <c r="S39" s="16">
        <f>IF(A39="","",IF(P39&lt;='Summary'!$B$4,"Within budget","Over budget"))</f>
        <v/>
      </c>
    </row>
    <row r="40">
      <c r="A40" s="4" t="n"/>
      <c r="B40" s="5" t="n"/>
      <c r="C40" s="6" t="n"/>
      <c r="D40" s="6" t="n"/>
      <c r="E40" s="6" t="n"/>
      <c r="F40" s="6" t="n"/>
      <c r="G40" s="7" t="n"/>
      <c r="H40" s="6" t="n"/>
      <c r="I40" s="6" t="n"/>
      <c r="J40" s="8">
        <f>IF(H40="","",IFERROR(VLOOKUP(H40,'Instructions'!$H$4:$I$7,2,FALSE),""))</f>
        <v/>
      </c>
      <c r="K40" s="9" t="n"/>
      <c r="L40" s="8">
        <f>IF(A40="","",IFERROR(G40*J40/100,0))</f>
        <v/>
      </c>
      <c r="M40" s="10">
        <f>IF(A40="","",IFERROR(L40*K40,0))</f>
        <v/>
      </c>
      <c r="N40" s="9" t="n"/>
      <c r="O40" s="9" t="n"/>
      <c r="P40" s="10">
        <f>IF(A40="","",SUM(M40:O40))</f>
        <v/>
      </c>
      <c r="Q40" s="39">
        <f>IF(A40="","",IFERROR(P40/G40,0))</f>
        <v/>
      </c>
      <c r="R40" s="10">
        <f>IF(A40="","",IFERROR(P40*'Summary'!$B$5/(1+'Summary'!$B$5),0))</f>
        <v/>
      </c>
      <c r="S40" s="12">
        <f>IF(A40="","",IF(P40&lt;='Summary'!$B$4,"Within budget","Over budget"))</f>
        <v/>
      </c>
    </row>
    <row r="41">
      <c r="A41" s="4" t="n"/>
      <c r="B41" s="5" t="n"/>
      <c r="C41" s="6" t="n"/>
      <c r="D41" s="6" t="n"/>
      <c r="E41" s="6" t="n"/>
      <c r="F41" s="6" t="n"/>
      <c r="G41" s="7" t="n"/>
      <c r="H41" s="6" t="n"/>
      <c r="I41" s="6" t="n"/>
      <c r="J41" s="13">
        <f>IF(H41="","",IFERROR(VLOOKUP(H41,'Instructions'!$H$4:$I$7,2,FALSE),""))</f>
        <v/>
      </c>
      <c r="K41" s="9" t="n"/>
      <c r="L41" s="13">
        <f>IF(A41="","",IFERROR(G41*J41/100,0))</f>
        <v/>
      </c>
      <c r="M41" s="14">
        <f>IF(A41="","",IFERROR(L41*K41,0))</f>
        <v/>
      </c>
      <c r="N41" s="9" t="n"/>
      <c r="O41" s="9" t="n"/>
      <c r="P41" s="14">
        <f>IF(A41="","",SUM(M41:O41))</f>
        <v/>
      </c>
      <c r="Q41" s="40">
        <f>IF(A41="","",IFERROR(P41/G41,0))</f>
        <v/>
      </c>
      <c r="R41" s="14">
        <f>IF(A41="","",IFERROR(P41*'Summary'!$B$5/(1+'Summary'!$B$5),0))</f>
        <v/>
      </c>
      <c r="S41" s="16">
        <f>IF(A41="","",IF(P41&lt;='Summary'!$B$4,"Within budget","Over budget"))</f>
        <v/>
      </c>
    </row>
    <row r="42">
      <c r="A42" s="4" t="n"/>
      <c r="B42" s="5" t="n"/>
      <c r="C42" s="6" t="n"/>
      <c r="D42" s="6" t="n"/>
      <c r="E42" s="6" t="n"/>
      <c r="F42" s="6" t="n"/>
      <c r="G42" s="7" t="n"/>
      <c r="H42" s="6" t="n"/>
      <c r="I42" s="6" t="n"/>
      <c r="J42" s="8">
        <f>IF(H42="","",IFERROR(VLOOKUP(H42,'Instructions'!$H$4:$I$7,2,FALSE),""))</f>
        <v/>
      </c>
      <c r="K42" s="9" t="n"/>
      <c r="L42" s="8">
        <f>IF(A42="","",IFERROR(G42*J42/100,0))</f>
        <v/>
      </c>
      <c r="M42" s="10">
        <f>IF(A42="","",IFERROR(L42*K42,0))</f>
        <v/>
      </c>
      <c r="N42" s="9" t="n"/>
      <c r="O42" s="9" t="n"/>
      <c r="P42" s="10">
        <f>IF(A42="","",SUM(M42:O42))</f>
        <v/>
      </c>
      <c r="Q42" s="39">
        <f>IF(A42="","",IFERROR(P42/G42,0))</f>
        <v/>
      </c>
      <c r="R42" s="10">
        <f>IF(A42="","",IFERROR(P42*'Summary'!$B$5/(1+'Summary'!$B$5),0))</f>
        <v/>
      </c>
      <c r="S42" s="12">
        <f>IF(A42="","",IF(P42&lt;='Summary'!$B$4,"Within budget","Over budget"))</f>
        <v/>
      </c>
    </row>
    <row r="43">
      <c r="A43" s="4" t="n"/>
      <c r="B43" s="5" t="n"/>
      <c r="C43" s="6" t="n"/>
      <c r="D43" s="6" t="n"/>
      <c r="E43" s="6" t="n"/>
      <c r="F43" s="6" t="n"/>
      <c r="G43" s="7" t="n"/>
      <c r="H43" s="6" t="n"/>
      <c r="I43" s="6" t="n"/>
      <c r="J43" s="13">
        <f>IF(H43="","",IFERROR(VLOOKUP(H43,'Instructions'!$H$4:$I$7,2,FALSE),""))</f>
        <v/>
      </c>
      <c r="K43" s="9" t="n"/>
      <c r="L43" s="13">
        <f>IF(A43="","",IFERROR(G43*J43/100,0))</f>
        <v/>
      </c>
      <c r="M43" s="14">
        <f>IF(A43="","",IFERROR(L43*K43,0))</f>
        <v/>
      </c>
      <c r="N43" s="9" t="n"/>
      <c r="O43" s="9" t="n"/>
      <c r="P43" s="14">
        <f>IF(A43="","",SUM(M43:O43))</f>
        <v/>
      </c>
      <c r="Q43" s="40">
        <f>IF(A43="","",IFERROR(P43/G43,0))</f>
        <v/>
      </c>
      <c r="R43" s="14">
        <f>IF(A43="","",IFERROR(P43*'Summary'!$B$5/(1+'Summary'!$B$5),0))</f>
        <v/>
      </c>
      <c r="S43" s="16">
        <f>IF(A43="","",IF(P43&lt;='Summary'!$B$4,"Within budget","Over budget"))</f>
        <v/>
      </c>
    </row>
    <row r="44">
      <c r="A44" s="4" t="n"/>
      <c r="B44" s="5" t="n"/>
      <c r="C44" s="6" t="n"/>
      <c r="D44" s="6" t="n"/>
      <c r="E44" s="6" t="n"/>
      <c r="F44" s="6" t="n"/>
      <c r="G44" s="7" t="n"/>
      <c r="H44" s="6" t="n"/>
      <c r="I44" s="6" t="n"/>
      <c r="J44" s="8">
        <f>IF(H44="","",IFERROR(VLOOKUP(H44,'Instructions'!$H$4:$I$7,2,FALSE),""))</f>
        <v/>
      </c>
      <c r="K44" s="9" t="n"/>
      <c r="L44" s="8">
        <f>IF(A44="","",IFERROR(G44*J44/100,0))</f>
        <v/>
      </c>
      <c r="M44" s="10">
        <f>IF(A44="","",IFERROR(L44*K44,0))</f>
        <v/>
      </c>
      <c r="N44" s="9" t="n"/>
      <c r="O44" s="9" t="n"/>
      <c r="P44" s="10">
        <f>IF(A44="","",SUM(M44:O44))</f>
        <v/>
      </c>
      <c r="Q44" s="39">
        <f>IF(A44="","",IFERROR(P44/G44,0))</f>
        <v/>
      </c>
      <c r="R44" s="10">
        <f>IF(A44="","",IFERROR(P44*'Summary'!$B$5/(1+'Summary'!$B$5),0))</f>
        <v/>
      </c>
      <c r="S44" s="12">
        <f>IF(A44="","",IF(P44&lt;='Summary'!$B$4,"Within budget","Over budget"))</f>
        <v/>
      </c>
    </row>
    <row r="45">
      <c r="A45" s="4" t="n"/>
      <c r="B45" s="5" t="n"/>
      <c r="C45" s="6" t="n"/>
      <c r="D45" s="6" t="n"/>
      <c r="E45" s="6" t="n"/>
      <c r="F45" s="6" t="n"/>
      <c r="G45" s="7" t="n"/>
      <c r="H45" s="6" t="n"/>
      <c r="I45" s="6" t="n"/>
      <c r="J45" s="13">
        <f>IF(H45="","",IFERROR(VLOOKUP(H45,'Instructions'!$H$4:$I$7,2,FALSE),""))</f>
        <v/>
      </c>
      <c r="K45" s="9" t="n"/>
      <c r="L45" s="13">
        <f>IF(A45="","",IFERROR(G45*J45/100,0))</f>
        <v/>
      </c>
      <c r="M45" s="14">
        <f>IF(A45="","",IFERROR(L45*K45,0))</f>
        <v/>
      </c>
      <c r="N45" s="9" t="n"/>
      <c r="O45" s="9" t="n"/>
      <c r="P45" s="14">
        <f>IF(A45="","",SUM(M45:O45))</f>
        <v/>
      </c>
      <c r="Q45" s="40">
        <f>IF(A45="","",IFERROR(P45/G45,0))</f>
        <v/>
      </c>
      <c r="R45" s="14">
        <f>IF(A45="","",IFERROR(P45*'Summary'!$B$5/(1+'Summary'!$B$5),0))</f>
        <v/>
      </c>
      <c r="S45" s="16">
        <f>IF(A45="","",IF(P45&lt;='Summary'!$B$4,"Within budget","Over budget"))</f>
        <v/>
      </c>
    </row>
    <row r="46">
      <c r="A46" s="4" t="n"/>
      <c r="B46" s="5" t="n"/>
      <c r="C46" s="6" t="n"/>
      <c r="D46" s="6" t="n"/>
      <c r="E46" s="6" t="n"/>
      <c r="F46" s="6" t="n"/>
      <c r="G46" s="7" t="n"/>
      <c r="H46" s="6" t="n"/>
      <c r="I46" s="6" t="n"/>
      <c r="J46" s="8">
        <f>IF(H46="","",IFERROR(VLOOKUP(H46,'Instructions'!$H$4:$I$7,2,FALSE),""))</f>
        <v/>
      </c>
      <c r="K46" s="9" t="n"/>
      <c r="L46" s="8">
        <f>IF(A46="","",IFERROR(G46*J46/100,0))</f>
        <v/>
      </c>
      <c r="M46" s="10">
        <f>IF(A46="","",IFERROR(L46*K46,0))</f>
        <v/>
      </c>
      <c r="N46" s="9" t="n"/>
      <c r="O46" s="9" t="n"/>
      <c r="P46" s="10">
        <f>IF(A46="","",SUM(M46:O46))</f>
        <v/>
      </c>
      <c r="Q46" s="39">
        <f>IF(A46="","",IFERROR(P46/G46,0))</f>
        <v/>
      </c>
      <c r="R46" s="10">
        <f>IF(A46="","",IFERROR(P46*'Summary'!$B$5/(1+'Summary'!$B$5),0))</f>
        <v/>
      </c>
      <c r="S46" s="12">
        <f>IF(A46="","",IF(P46&lt;='Summary'!$B$4,"Within budget","Over budget"))</f>
        <v/>
      </c>
    </row>
    <row r="47">
      <c r="A47" s="4" t="n"/>
      <c r="B47" s="5" t="n"/>
      <c r="C47" s="6" t="n"/>
      <c r="D47" s="6" t="n"/>
      <c r="E47" s="6" t="n"/>
      <c r="F47" s="6" t="n"/>
      <c r="G47" s="7" t="n"/>
      <c r="H47" s="6" t="n"/>
      <c r="I47" s="6" t="n"/>
      <c r="J47" s="13">
        <f>IF(H47="","",IFERROR(VLOOKUP(H47,'Instructions'!$H$4:$I$7,2,FALSE),""))</f>
        <v/>
      </c>
      <c r="K47" s="9" t="n"/>
      <c r="L47" s="13">
        <f>IF(A47="","",IFERROR(G47*J47/100,0))</f>
        <v/>
      </c>
      <c r="M47" s="14">
        <f>IF(A47="","",IFERROR(L47*K47,0))</f>
        <v/>
      </c>
      <c r="N47" s="9" t="n"/>
      <c r="O47" s="9" t="n"/>
      <c r="P47" s="14">
        <f>IF(A47="","",SUM(M47:O47))</f>
        <v/>
      </c>
      <c r="Q47" s="40">
        <f>IF(A47="","",IFERROR(P47/G47,0))</f>
        <v/>
      </c>
      <c r="R47" s="14">
        <f>IF(A47="","",IFERROR(P47*'Summary'!$B$5/(1+'Summary'!$B$5),0))</f>
        <v/>
      </c>
      <c r="S47" s="16">
        <f>IF(A47="","",IF(P47&lt;='Summary'!$B$4,"Within budget","Over budget"))</f>
        <v/>
      </c>
    </row>
    <row r="48">
      <c r="A48" s="4" t="n"/>
      <c r="B48" s="5" t="n"/>
      <c r="C48" s="6" t="n"/>
      <c r="D48" s="6" t="n"/>
      <c r="E48" s="6" t="n"/>
      <c r="F48" s="6" t="n"/>
      <c r="G48" s="7" t="n"/>
      <c r="H48" s="6" t="n"/>
      <c r="I48" s="6" t="n"/>
      <c r="J48" s="8">
        <f>IF(H48="","",IFERROR(VLOOKUP(H48,'Instructions'!$H$4:$I$7,2,FALSE),""))</f>
        <v/>
      </c>
      <c r="K48" s="9" t="n"/>
      <c r="L48" s="8">
        <f>IF(A48="","",IFERROR(G48*J48/100,0))</f>
        <v/>
      </c>
      <c r="M48" s="10">
        <f>IF(A48="","",IFERROR(L48*K48,0))</f>
        <v/>
      </c>
      <c r="N48" s="9" t="n"/>
      <c r="O48" s="9" t="n"/>
      <c r="P48" s="10">
        <f>IF(A48="","",SUM(M48:O48))</f>
        <v/>
      </c>
      <c r="Q48" s="39">
        <f>IF(A48="","",IFERROR(P48/G48,0))</f>
        <v/>
      </c>
      <c r="R48" s="10">
        <f>IF(A48="","",IFERROR(P48*'Summary'!$B$5/(1+'Summary'!$B$5),0))</f>
        <v/>
      </c>
      <c r="S48" s="12">
        <f>IF(A48="","",IF(P48&lt;='Summary'!$B$4,"Within budget","Over budget"))</f>
        <v/>
      </c>
    </row>
    <row r="49">
      <c r="A49" s="4" t="n"/>
      <c r="B49" s="5" t="n"/>
      <c r="C49" s="6" t="n"/>
      <c r="D49" s="6" t="n"/>
      <c r="E49" s="6" t="n"/>
      <c r="F49" s="6" t="n"/>
      <c r="G49" s="7" t="n"/>
      <c r="H49" s="6" t="n"/>
      <c r="I49" s="6" t="n"/>
      <c r="J49" s="13">
        <f>IF(H49="","",IFERROR(VLOOKUP(H49,'Instructions'!$H$4:$I$7,2,FALSE),""))</f>
        <v/>
      </c>
      <c r="K49" s="9" t="n"/>
      <c r="L49" s="13">
        <f>IF(A49="","",IFERROR(G49*J49/100,0))</f>
        <v/>
      </c>
      <c r="M49" s="14">
        <f>IF(A49="","",IFERROR(L49*K49,0))</f>
        <v/>
      </c>
      <c r="N49" s="9" t="n"/>
      <c r="O49" s="9" t="n"/>
      <c r="P49" s="14">
        <f>IF(A49="","",SUM(M49:O49))</f>
        <v/>
      </c>
      <c r="Q49" s="40">
        <f>IF(A49="","",IFERROR(P49/G49,0))</f>
        <v/>
      </c>
      <c r="R49" s="14">
        <f>IF(A49="","",IFERROR(P49*'Summary'!$B$5/(1+'Summary'!$B$5),0))</f>
        <v/>
      </c>
      <c r="S49" s="16">
        <f>IF(A49="","",IF(P49&lt;='Summary'!$B$4,"Within budget","Over budget"))</f>
        <v/>
      </c>
    </row>
    <row r="50">
      <c r="A50" s="4" t="n"/>
      <c r="B50" s="5" t="n"/>
      <c r="C50" s="6" t="n"/>
      <c r="D50" s="6" t="n"/>
      <c r="E50" s="6" t="n"/>
      <c r="F50" s="6" t="n"/>
      <c r="G50" s="7" t="n"/>
      <c r="H50" s="6" t="n"/>
      <c r="I50" s="6" t="n"/>
      <c r="J50" s="8">
        <f>IF(H50="","",IFERROR(VLOOKUP(H50,'Instructions'!$H$4:$I$7,2,FALSE),""))</f>
        <v/>
      </c>
      <c r="K50" s="9" t="n"/>
      <c r="L50" s="8">
        <f>IF(A50="","",IFERROR(G50*J50/100,0))</f>
        <v/>
      </c>
      <c r="M50" s="10">
        <f>IF(A50="","",IFERROR(L50*K50,0))</f>
        <v/>
      </c>
      <c r="N50" s="9" t="n"/>
      <c r="O50" s="9" t="n"/>
      <c r="P50" s="10">
        <f>IF(A50="","",SUM(M50:O50))</f>
        <v/>
      </c>
      <c r="Q50" s="39">
        <f>IF(A50="","",IFERROR(P50/G50,0))</f>
        <v/>
      </c>
      <c r="R50" s="10">
        <f>IF(A50="","",IFERROR(P50*'Summary'!$B$5/(1+'Summary'!$B$5),0))</f>
        <v/>
      </c>
      <c r="S50" s="12">
        <f>IF(A50="","",IF(P50&lt;='Summary'!$B$4,"Within budget","Over budget"))</f>
        <v/>
      </c>
    </row>
    <row r="51">
      <c r="A51" s="4" t="n"/>
      <c r="B51" s="5" t="n"/>
      <c r="C51" s="6" t="n"/>
      <c r="D51" s="6" t="n"/>
      <c r="E51" s="6" t="n"/>
      <c r="F51" s="6" t="n"/>
      <c r="G51" s="7" t="n"/>
      <c r="H51" s="6" t="n"/>
      <c r="I51" s="6" t="n"/>
      <c r="J51" s="13">
        <f>IF(H51="","",IFERROR(VLOOKUP(H51,'Instructions'!$H$4:$I$7,2,FALSE),""))</f>
        <v/>
      </c>
      <c r="K51" s="9" t="n"/>
      <c r="L51" s="13">
        <f>IF(A51="","",IFERROR(G51*J51/100,0))</f>
        <v/>
      </c>
      <c r="M51" s="14">
        <f>IF(A51="","",IFERROR(L51*K51,0))</f>
        <v/>
      </c>
      <c r="N51" s="9" t="n"/>
      <c r="O51" s="9" t="n"/>
      <c r="P51" s="14">
        <f>IF(A51="","",SUM(M51:O51))</f>
        <v/>
      </c>
      <c r="Q51" s="40">
        <f>IF(A51="","",IFERROR(P51/G51,0))</f>
        <v/>
      </c>
      <c r="R51" s="14">
        <f>IF(A51="","",IFERROR(P51*'Summary'!$B$5/(1+'Summary'!$B$5),0))</f>
        <v/>
      </c>
      <c r="S51" s="16">
        <f>IF(A51="","",IF(P51&lt;='Summary'!$B$4,"Within budget","Over budget"))</f>
        <v/>
      </c>
    </row>
    <row r="52">
      <c r="A52" s="4" t="n"/>
      <c r="B52" s="5" t="n"/>
      <c r="C52" s="6" t="n"/>
      <c r="D52" s="6" t="n"/>
      <c r="E52" s="6" t="n"/>
      <c r="F52" s="6" t="n"/>
      <c r="G52" s="7" t="n"/>
      <c r="H52" s="6" t="n"/>
      <c r="I52" s="6" t="n"/>
      <c r="J52" s="8">
        <f>IF(H52="","",IFERROR(VLOOKUP(H52,'Instructions'!$H$4:$I$7,2,FALSE),""))</f>
        <v/>
      </c>
      <c r="K52" s="9" t="n"/>
      <c r="L52" s="8">
        <f>IF(A52="","",IFERROR(G52*J52/100,0))</f>
        <v/>
      </c>
      <c r="M52" s="10">
        <f>IF(A52="","",IFERROR(L52*K52,0))</f>
        <v/>
      </c>
      <c r="N52" s="9" t="n"/>
      <c r="O52" s="9" t="n"/>
      <c r="P52" s="10">
        <f>IF(A52="","",SUM(M52:O52))</f>
        <v/>
      </c>
      <c r="Q52" s="39">
        <f>IF(A52="","",IFERROR(P52/G52,0))</f>
        <v/>
      </c>
      <c r="R52" s="10">
        <f>IF(A52="","",IFERROR(P52*'Summary'!$B$5/(1+'Summary'!$B$5),0))</f>
        <v/>
      </c>
      <c r="S52" s="12">
        <f>IF(A52="","",IF(P52&lt;='Summary'!$B$4,"Within budget","Over budget"))</f>
        <v/>
      </c>
    </row>
    <row r="53">
      <c r="A53" s="4" t="n"/>
      <c r="B53" s="5" t="n"/>
      <c r="C53" s="6" t="n"/>
      <c r="D53" s="6" t="n"/>
      <c r="E53" s="6" t="n"/>
      <c r="F53" s="6" t="n"/>
      <c r="G53" s="7" t="n"/>
      <c r="H53" s="6" t="n"/>
      <c r="I53" s="6" t="n"/>
      <c r="J53" s="13">
        <f>IF(H53="","",IFERROR(VLOOKUP(H53,'Instructions'!$H$4:$I$7,2,FALSE),""))</f>
        <v/>
      </c>
      <c r="K53" s="9" t="n"/>
      <c r="L53" s="13">
        <f>IF(A53="","",IFERROR(G53*J53/100,0))</f>
        <v/>
      </c>
      <c r="M53" s="14">
        <f>IF(A53="","",IFERROR(L53*K53,0))</f>
        <v/>
      </c>
      <c r="N53" s="9" t="n"/>
      <c r="O53" s="9" t="n"/>
      <c r="P53" s="14">
        <f>IF(A53="","",SUM(M53:O53))</f>
        <v/>
      </c>
      <c r="Q53" s="40">
        <f>IF(A53="","",IFERROR(P53/G53,0))</f>
        <v/>
      </c>
      <c r="R53" s="14">
        <f>IF(A53="","",IFERROR(P53*'Summary'!$B$5/(1+'Summary'!$B$5),0))</f>
        <v/>
      </c>
      <c r="S53" s="16">
        <f>IF(A53="","",IF(P53&lt;='Summary'!$B$4,"Within budget","Over budget"))</f>
        <v/>
      </c>
    </row>
    <row r="54">
      <c r="A54" s="4" t="n"/>
      <c r="B54" s="5" t="n"/>
      <c r="C54" s="6" t="n"/>
      <c r="D54" s="6" t="n"/>
      <c r="E54" s="6" t="n"/>
      <c r="F54" s="6" t="n"/>
      <c r="G54" s="7" t="n"/>
      <c r="H54" s="6" t="n"/>
      <c r="I54" s="6" t="n"/>
      <c r="J54" s="8">
        <f>IF(H54="","",IFERROR(VLOOKUP(H54,'Instructions'!$H$4:$I$7,2,FALSE),""))</f>
        <v/>
      </c>
      <c r="K54" s="9" t="n"/>
      <c r="L54" s="8">
        <f>IF(A54="","",IFERROR(G54*J54/100,0))</f>
        <v/>
      </c>
      <c r="M54" s="10">
        <f>IF(A54="","",IFERROR(L54*K54,0))</f>
        <v/>
      </c>
      <c r="N54" s="9" t="n"/>
      <c r="O54" s="9" t="n"/>
      <c r="P54" s="10">
        <f>IF(A54="","",SUM(M54:O54))</f>
        <v/>
      </c>
      <c r="Q54" s="39">
        <f>IF(A54="","",IFERROR(P54/G54,0))</f>
        <v/>
      </c>
      <c r="R54" s="10">
        <f>IF(A54="","",IFERROR(P54*'Summary'!$B$5/(1+'Summary'!$B$5),0))</f>
        <v/>
      </c>
      <c r="S54" s="12">
        <f>IF(A54="","",IF(P54&lt;='Summary'!$B$4,"Within budget","Over budget"))</f>
        <v/>
      </c>
    </row>
    <row r="55">
      <c r="A55" s="4" t="n"/>
      <c r="B55" s="5" t="n"/>
      <c r="C55" s="6" t="n"/>
      <c r="D55" s="6" t="n"/>
      <c r="E55" s="6" t="n"/>
      <c r="F55" s="6" t="n"/>
      <c r="G55" s="7" t="n"/>
      <c r="H55" s="6" t="n"/>
      <c r="I55" s="6" t="n"/>
      <c r="J55" s="13">
        <f>IF(H55="","",IFERROR(VLOOKUP(H55,'Instructions'!$H$4:$I$7,2,FALSE),""))</f>
        <v/>
      </c>
      <c r="K55" s="9" t="n"/>
      <c r="L55" s="13">
        <f>IF(A55="","",IFERROR(G55*J55/100,0))</f>
        <v/>
      </c>
      <c r="M55" s="14">
        <f>IF(A55="","",IFERROR(L55*K55,0))</f>
        <v/>
      </c>
      <c r="N55" s="9" t="n"/>
      <c r="O55" s="9" t="n"/>
      <c r="P55" s="14">
        <f>IF(A55="","",SUM(M55:O55))</f>
        <v/>
      </c>
      <c r="Q55" s="40">
        <f>IF(A55="","",IFERROR(P55/G55,0))</f>
        <v/>
      </c>
      <c r="R55" s="14">
        <f>IF(A55="","",IFERROR(P55*'Summary'!$B$5/(1+'Summary'!$B$5),0))</f>
        <v/>
      </c>
      <c r="S55" s="16">
        <f>IF(A55="","",IF(P55&lt;='Summary'!$B$4,"Within budget","Over budget"))</f>
        <v/>
      </c>
    </row>
    <row r="56">
      <c r="A56" s="4" t="n"/>
      <c r="B56" s="5" t="n"/>
      <c r="C56" s="6" t="n"/>
      <c r="D56" s="6" t="n"/>
      <c r="E56" s="6" t="n"/>
      <c r="F56" s="6" t="n"/>
      <c r="G56" s="7" t="n"/>
      <c r="H56" s="6" t="n"/>
      <c r="I56" s="6" t="n"/>
      <c r="J56" s="8">
        <f>IF(H56="","",IFERROR(VLOOKUP(H56,'Instructions'!$H$4:$I$7,2,FALSE),""))</f>
        <v/>
      </c>
      <c r="K56" s="9" t="n"/>
      <c r="L56" s="8">
        <f>IF(A56="","",IFERROR(G56*J56/100,0))</f>
        <v/>
      </c>
      <c r="M56" s="10">
        <f>IF(A56="","",IFERROR(L56*K56,0))</f>
        <v/>
      </c>
      <c r="N56" s="9" t="n"/>
      <c r="O56" s="9" t="n"/>
      <c r="P56" s="10">
        <f>IF(A56="","",SUM(M56:O56))</f>
        <v/>
      </c>
      <c r="Q56" s="39">
        <f>IF(A56="","",IFERROR(P56/G56,0))</f>
        <v/>
      </c>
      <c r="R56" s="10">
        <f>IF(A56="","",IFERROR(P56*'Summary'!$B$5/(1+'Summary'!$B$5),0))</f>
        <v/>
      </c>
      <c r="S56" s="12">
        <f>IF(A56="","",IF(P56&lt;='Summary'!$B$4,"Within budget","Over budget"))</f>
        <v/>
      </c>
    </row>
    <row r="57">
      <c r="A57" s="4" t="n"/>
      <c r="B57" s="5" t="n"/>
      <c r="C57" s="6" t="n"/>
      <c r="D57" s="6" t="n"/>
      <c r="E57" s="6" t="n"/>
      <c r="F57" s="6" t="n"/>
      <c r="G57" s="7" t="n"/>
      <c r="H57" s="6" t="n"/>
      <c r="I57" s="6" t="n"/>
      <c r="J57" s="13">
        <f>IF(H57="","",IFERROR(VLOOKUP(H57,'Instructions'!$H$4:$I$7,2,FALSE),""))</f>
        <v/>
      </c>
      <c r="K57" s="9" t="n"/>
      <c r="L57" s="13">
        <f>IF(A57="","",IFERROR(G57*J57/100,0))</f>
        <v/>
      </c>
      <c r="M57" s="14">
        <f>IF(A57="","",IFERROR(L57*K57,0))</f>
        <v/>
      </c>
      <c r="N57" s="9" t="n"/>
      <c r="O57" s="9" t="n"/>
      <c r="P57" s="14">
        <f>IF(A57="","",SUM(M57:O57))</f>
        <v/>
      </c>
      <c r="Q57" s="40">
        <f>IF(A57="","",IFERROR(P57/G57,0))</f>
        <v/>
      </c>
      <c r="R57" s="14">
        <f>IF(A57="","",IFERROR(P57*'Summary'!$B$5/(1+'Summary'!$B$5),0))</f>
        <v/>
      </c>
      <c r="S57" s="16">
        <f>IF(A57="","",IF(P57&lt;='Summary'!$B$4,"Within budget","Over budget"))</f>
        <v/>
      </c>
    </row>
    <row r="58">
      <c r="A58" s="4" t="n"/>
      <c r="B58" s="5" t="n"/>
      <c r="C58" s="6" t="n"/>
      <c r="D58" s="6" t="n"/>
      <c r="E58" s="6" t="n"/>
      <c r="F58" s="6" t="n"/>
      <c r="G58" s="7" t="n"/>
      <c r="H58" s="6" t="n"/>
      <c r="I58" s="6" t="n"/>
      <c r="J58" s="8">
        <f>IF(H58="","",IFERROR(VLOOKUP(H58,'Instructions'!$H$4:$I$7,2,FALSE),""))</f>
        <v/>
      </c>
      <c r="K58" s="9" t="n"/>
      <c r="L58" s="8">
        <f>IF(A58="","",IFERROR(G58*J58/100,0))</f>
        <v/>
      </c>
      <c r="M58" s="10">
        <f>IF(A58="","",IFERROR(L58*K58,0))</f>
        <v/>
      </c>
      <c r="N58" s="9" t="n"/>
      <c r="O58" s="9" t="n"/>
      <c r="P58" s="10">
        <f>IF(A58="","",SUM(M58:O58))</f>
        <v/>
      </c>
      <c r="Q58" s="39">
        <f>IF(A58="","",IFERROR(P58/G58,0))</f>
        <v/>
      </c>
      <c r="R58" s="10">
        <f>IF(A58="","",IFERROR(P58*'Summary'!$B$5/(1+'Summary'!$B$5),0))</f>
        <v/>
      </c>
      <c r="S58" s="12">
        <f>IF(A58="","",IF(P58&lt;='Summary'!$B$4,"Within budget","Over budget"))</f>
        <v/>
      </c>
    </row>
    <row r="59">
      <c r="A59" s="4" t="n"/>
      <c r="B59" s="5" t="n"/>
      <c r="C59" s="6" t="n"/>
      <c r="D59" s="6" t="n"/>
      <c r="E59" s="6" t="n"/>
      <c r="F59" s="6" t="n"/>
      <c r="G59" s="7" t="n"/>
      <c r="H59" s="6" t="n"/>
      <c r="I59" s="6" t="n"/>
      <c r="J59" s="13">
        <f>IF(H59="","",IFERROR(VLOOKUP(H59,'Instructions'!$H$4:$I$7,2,FALSE),""))</f>
        <v/>
      </c>
      <c r="K59" s="9" t="n"/>
      <c r="L59" s="13">
        <f>IF(A59="","",IFERROR(G59*J59/100,0))</f>
        <v/>
      </c>
      <c r="M59" s="14">
        <f>IF(A59="","",IFERROR(L59*K59,0))</f>
        <v/>
      </c>
      <c r="N59" s="9" t="n"/>
      <c r="O59" s="9" t="n"/>
      <c r="P59" s="14">
        <f>IF(A59="","",SUM(M59:O59))</f>
        <v/>
      </c>
      <c r="Q59" s="40">
        <f>IF(A59="","",IFERROR(P59/G59,0))</f>
        <v/>
      </c>
      <c r="R59" s="14">
        <f>IF(A59="","",IFERROR(P59*'Summary'!$B$5/(1+'Summary'!$B$5),0))</f>
        <v/>
      </c>
      <c r="S59" s="16">
        <f>IF(A59="","",IF(P59&lt;='Summary'!$B$4,"Within budget","Over budget"))</f>
        <v/>
      </c>
    </row>
    <row r="60">
      <c r="A60" s="4" t="n"/>
      <c r="B60" s="5" t="n"/>
      <c r="C60" s="6" t="n"/>
      <c r="D60" s="6" t="n"/>
      <c r="E60" s="6" t="n"/>
      <c r="F60" s="6" t="n"/>
      <c r="G60" s="7" t="n"/>
      <c r="H60" s="6" t="n"/>
      <c r="I60" s="6" t="n"/>
      <c r="J60" s="8">
        <f>IF(H60="","",IFERROR(VLOOKUP(H60,'Instructions'!$H$4:$I$7,2,FALSE),""))</f>
        <v/>
      </c>
      <c r="K60" s="9" t="n"/>
      <c r="L60" s="8">
        <f>IF(A60="","",IFERROR(G60*J60/100,0))</f>
        <v/>
      </c>
      <c r="M60" s="10">
        <f>IF(A60="","",IFERROR(L60*K60,0))</f>
        <v/>
      </c>
      <c r="N60" s="9" t="n"/>
      <c r="O60" s="9" t="n"/>
      <c r="P60" s="10">
        <f>IF(A60="","",SUM(M60:O60))</f>
        <v/>
      </c>
      <c r="Q60" s="39">
        <f>IF(A60="","",IFERROR(P60/G60,0))</f>
        <v/>
      </c>
      <c r="R60" s="10">
        <f>IF(A60="","",IFERROR(P60*'Summary'!$B$5/(1+'Summary'!$B$5),0))</f>
        <v/>
      </c>
      <c r="S60" s="12">
        <f>IF(A60="","",IF(P60&lt;='Summary'!$B$4,"Within budget","Over budget"))</f>
        <v/>
      </c>
    </row>
    <row r="61">
      <c r="A61" s="4" t="n"/>
      <c r="B61" s="5" t="n"/>
      <c r="C61" s="6" t="n"/>
      <c r="D61" s="6" t="n"/>
      <c r="E61" s="6" t="n"/>
      <c r="F61" s="6" t="n"/>
      <c r="G61" s="7" t="n"/>
      <c r="H61" s="6" t="n"/>
      <c r="I61" s="6" t="n"/>
      <c r="J61" s="13">
        <f>IF(H61="","",IFERROR(VLOOKUP(H61,'Instructions'!$H$4:$I$7,2,FALSE),""))</f>
        <v/>
      </c>
      <c r="K61" s="9" t="n"/>
      <c r="L61" s="13">
        <f>IF(A61="","",IFERROR(G61*J61/100,0))</f>
        <v/>
      </c>
      <c r="M61" s="14">
        <f>IF(A61="","",IFERROR(L61*K61,0))</f>
        <v/>
      </c>
      <c r="N61" s="9" t="n"/>
      <c r="O61" s="9" t="n"/>
      <c r="P61" s="14">
        <f>IF(A61="","",SUM(M61:O61))</f>
        <v/>
      </c>
      <c r="Q61" s="40">
        <f>IF(A61="","",IFERROR(P61/G61,0))</f>
        <v/>
      </c>
      <c r="R61" s="14">
        <f>IF(A61="","",IFERROR(P61*'Summary'!$B$5/(1+'Summary'!$B$5),0))</f>
        <v/>
      </c>
      <c r="S61" s="16">
        <f>IF(A61="","",IF(P61&lt;='Summary'!$B$4,"Within budget","Over budget"))</f>
        <v/>
      </c>
    </row>
    <row r="62">
      <c r="A62" s="4" t="n"/>
      <c r="B62" s="5" t="n"/>
      <c r="C62" s="6" t="n"/>
      <c r="D62" s="6" t="n"/>
      <c r="E62" s="6" t="n"/>
      <c r="F62" s="6" t="n"/>
      <c r="G62" s="7" t="n"/>
      <c r="H62" s="6" t="n"/>
      <c r="I62" s="6" t="n"/>
      <c r="J62" s="8">
        <f>IF(H62="","",IFERROR(VLOOKUP(H62,'Instructions'!$H$4:$I$7,2,FALSE),""))</f>
        <v/>
      </c>
      <c r="K62" s="9" t="n"/>
      <c r="L62" s="8">
        <f>IF(A62="","",IFERROR(G62*J62/100,0))</f>
        <v/>
      </c>
      <c r="M62" s="10">
        <f>IF(A62="","",IFERROR(L62*K62,0))</f>
        <v/>
      </c>
      <c r="N62" s="9" t="n"/>
      <c r="O62" s="9" t="n"/>
      <c r="P62" s="10">
        <f>IF(A62="","",SUM(M62:O62))</f>
        <v/>
      </c>
      <c r="Q62" s="39">
        <f>IF(A62="","",IFERROR(P62/G62,0))</f>
        <v/>
      </c>
      <c r="R62" s="10">
        <f>IF(A62="","",IFERROR(P62*'Summary'!$B$5/(1+'Summary'!$B$5),0))</f>
        <v/>
      </c>
      <c r="S62" s="12">
        <f>IF(A62="","",IF(P62&lt;='Summary'!$B$4,"Within budget","Over budget"))</f>
        <v/>
      </c>
    </row>
    <row r="63">
      <c r="A63" s="4" t="n"/>
      <c r="B63" s="5" t="n"/>
      <c r="C63" s="6" t="n"/>
      <c r="D63" s="6" t="n"/>
      <c r="E63" s="6" t="n"/>
      <c r="F63" s="6" t="n"/>
      <c r="G63" s="7" t="n"/>
      <c r="H63" s="6" t="n"/>
      <c r="I63" s="6" t="n"/>
      <c r="J63" s="13">
        <f>IF(H63="","",IFERROR(VLOOKUP(H63,'Instructions'!$H$4:$I$7,2,FALSE),""))</f>
        <v/>
      </c>
      <c r="K63" s="9" t="n"/>
      <c r="L63" s="13">
        <f>IF(A63="","",IFERROR(G63*J63/100,0))</f>
        <v/>
      </c>
      <c r="M63" s="14">
        <f>IF(A63="","",IFERROR(L63*K63,0))</f>
        <v/>
      </c>
      <c r="N63" s="9" t="n"/>
      <c r="O63" s="9" t="n"/>
      <c r="P63" s="14">
        <f>IF(A63="","",SUM(M63:O63))</f>
        <v/>
      </c>
      <c r="Q63" s="40">
        <f>IF(A63="","",IFERROR(P63/G63,0))</f>
        <v/>
      </c>
      <c r="R63" s="14">
        <f>IF(A63="","",IFERROR(P63*'Summary'!$B$5/(1+'Summary'!$B$5),0))</f>
        <v/>
      </c>
      <c r="S63" s="16">
        <f>IF(A63="","",IF(P63&lt;='Summary'!$B$4,"Within budget","Over budget"))</f>
        <v/>
      </c>
    </row>
    <row r="64">
      <c r="A64" s="4" t="n"/>
      <c r="B64" s="5" t="n"/>
      <c r="C64" s="6" t="n"/>
      <c r="D64" s="6" t="n"/>
      <c r="E64" s="6" t="n"/>
      <c r="F64" s="6" t="n"/>
      <c r="G64" s="7" t="n"/>
      <c r="H64" s="6" t="n"/>
      <c r="I64" s="6" t="n"/>
      <c r="J64" s="8">
        <f>IF(H64="","",IFERROR(VLOOKUP(H64,'Instructions'!$H$4:$I$7,2,FALSE),""))</f>
        <v/>
      </c>
      <c r="K64" s="9" t="n"/>
      <c r="L64" s="8">
        <f>IF(A64="","",IFERROR(G64*J64/100,0))</f>
        <v/>
      </c>
      <c r="M64" s="10">
        <f>IF(A64="","",IFERROR(L64*K64,0))</f>
        <v/>
      </c>
      <c r="N64" s="9" t="n"/>
      <c r="O64" s="9" t="n"/>
      <c r="P64" s="10">
        <f>IF(A64="","",SUM(M64:O64))</f>
        <v/>
      </c>
      <c r="Q64" s="39">
        <f>IF(A64="","",IFERROR(P64/G64,0))</f>
        <v/>
      </c>
      <c r="R64" s="10">
        <f>IF(A64="","",IFERROR(P64*'Summary'!$B$5/(1+'Summary'!$B$5),0))</f>
        <v/>
      </c>
      <c r="S64" s="12">
        <f>IF(A64="","",IF(P64&lt;='Summary'!$B$4,"Within budget","Over budget"))</f>
        <v/>
      </c>
    </row>
    <row r="65">
      <c r="A65" s="4" t="n"/>
      <c r="B65" s="5" t="n"/>
      <c r="C65" s="6" t="n"/>
      <c r="D65" s="6" t="n"/>
      <c r="E65" s="6" t="n"/>
      <c r="F65" s="6" t="n"/>
      <c r="G65" s="7" t="n"/>
      <c r="H65" s="6" t="n"/>
      <c r="I65" s="6" t="n"/>
      <c r="J65" s="13">
        <f>IF(H65="","",IFERROR(VLOOKUP(H65,'Instructions'!$H$4:$I$7,2,FALSE),""))</f>
        <v/>
      </c>
      <c r="K65" s="9" t="n"/>
      <c r="L65" s="13">
        <f>IF(A65="","",IFERROR(G65*J65/100,0))</f>
        <v/>
      </c>
      <c r="M65" s="14">
        <f>IF(A65="","",IFERROR(L65*K65,0))</f>
        <v/>
      </c>
      <c r="N65" s="9" t="n"/>
      <c r="O65" s="9" t="n"/>
      <c r="P65" s="14">
        <f>IF(A65="","",SUM(M65:O65))</f>
        <v/>
      </c>
      <c r="Q65" s="40">
        <f>IF(A65="","",IFERROR(P65/G65,0))</f>
        <v/>
      </c>
      <c r="R65" s="14">
        <f>IF(A65="","",IFERROR(P65*'Summary'!$B$5/(1+'Summary'!$B$5),0))</f>
        <v/>
      </c>
      <c r="S65" s="16">
        <f>IF(A65="","",IF(P65&lt;='Summary'!$B$4,"Within budget","Over budget"))</f>
        <v/>
      </c>
    </row>
    <row r="66">
      <c r="A66" s="4" t="n"/>
      <c r="B66" s="5" t="n"/>
      <c r="C66" s="6" t="n"/>
      <c r="D66" s="6" t="n"/>
      <c r="E66" s="6" t="n"/>
      <c r="F66" s="6" t="n"/>
      <c r="G66" s="7" t="n"/>
      <c r="H66" s="6" t="n"/>
      <c r="I66" s="6" t="n"/>
      <c r="J66" s="8">
        <f>IF(H66="","",IFERROR(VLOOKUP(H66,'Instructions'!$H$4:$I$7,2,FALSE),""))</f>
        <v/>
      </c>
      <c r="K66" s="9" t="n"/>
      <c r="L66" s="8">
        <f>IF(A66="","",IFERROR(G66*J66/100,0))</f>
        <v/>
      </c>
      <c r="M66" s="10">
        <f>IF(A66="","",IFERROR(L66*K66,0))</f>
        <v/>
      </c>
      <c r="N66" s="9" t="n"/>
      <c r="O66" s="9" t="n"/>
      <c r="P66" s="10">
        <f>IF(A66="","",SUM(M66:O66))</f>
        <v/>
      </c>
      <c r="Q66" s="39">
        <f>IF(A66="","",IFERROR(P66/G66,0))</f>
        <v/>
      </c>
      <c r="R66" s="10">
        <f>IF(A66="","",IFERROR(P66*'Summary'!$B$5/(1+'Summary'!$B$5),0))</f>
        <v/>
      </c>
      <c r="S66" s="12">
        <f>IF(A66="","",IF(P66&lt;='Summary'!$B$4,"Within budget","Over budget"))</f>
        <v/>
      </c>
    </row>
    <row r="67">
      <c r="A67" s="4" t="n"/>
      <c r="B67" s="5" t="n"/>
      <c r="C67" s="6" t="n"/>
      <c r="D67" s="6" t="n"/>
      <c r="E67" s="6" t="n"/>
      <c r="F67" s="6" t="n"/>
      <c r="G67" s="7" t="n"/>
      <c r="H67" s="6" t="n"/>
      <c r="I67" s="6" t="n"/>
      <c r="J67" s="13">
        <f>IF(H67="","",IFERROR(VLOOKUP(H67,'Instructions'!$H$4:$I$7,2,FALSE),""))</f>
        <v/>
      </c>
      <c r="K67" s="9" t="n"/>
      <c r="L67" s="13">
        <f>IF(A67="","",IFERROR(G67*J67/100,0))</f>
        <v/>
      </c>
      <c r="M67" s="14">
        <f>IF(A67="","",IFERROR(L67*K67,0))</f>
        <v/>
      </c>
      <c r="N67" s="9" t="n"/>
      <c r="O67" s="9" t="n"/>
      <c r="P67" s="14">
        <f>IF(A67="","",SUM(M67:O67))</f>
        <v/>
      </c>
      <c r="Q67" s="40">
        <f>IF(A67="","",IFERROR(P67/G67,0))</f>
        <v/>
      </c>
      <c r="R67" s="14">
        <f>IF(A67="","",IFERROR(P67*'Summary'!$B$5/(1+'Summary'!$B$5),0))</f>
        <v/>
      </c>
      <c r="S67" s="16">
        <f>IF(A67="","",IF(P67&lt;='Summary'!$B$4,"Within budget","Over budget"))</f>
        <v/>
      </c>
    </row>
    <row r="68">
      <c r="A68" s="4" t="n"/>
      <c r="B68" s="5" t="n"/>
      <c r="C68" s="6" t="n"/>
      <c r="D68" s="6" t="n"/>
      <c r="E68" s="6" t="n"/>
      <c r="F68" s="6" t="n"/>
      <c r="G68" s="7" t="n"/>
      <c r="H68" s="6" t="n"/>
      <c r="I68" s="6" t="n"/>
      <c r="J68" s="8">
        <f>IF(H68="","",IFERROR(VLOOKUP(H68,'Instructions'!$H$4:$I$7,2,FALSE),""))</f>
        <v/>
      </c>
      <c r="K68" s="9" t="n"/>
      <c r="L68" s="8">
        <f>IF(A68="","",IFERROR(G68*J68/100,0))</f>
        <v/>
      </c>
      <c r="M68" s="10">
        <f>IF(A68="","",IFERROR(L68*K68,0))</f>
        <v/>
      </c>
      <c r="N68" s="9" t="n"/>
      <c r="O68" s="9" t="n"/>
      <c r="P68" s="10">
        <f>IF(A68="","",SUM(M68:O68))</f>
        <v/>
      </c>
      <c r="Q68" s="39">
        <f>IF(A68="","",IFERROR(P68/G68,0))</f>
        <v/>
      </c>
      <c r="R68" s="10">
        <f>IF(A68="","",IFERROR(P68*'Summary'!$B$5/(1+'Summary'!$B$5),0))</f>
        <v/>
      </c>
      <c r="S68" s="12">
        <f>IF(A68="","",IF(P68&lt;='Summary'!$B$4,"Within budget","Over budget"))</f>
        <v/>
      </c>
    </row>
    <row r="69">
      <c r="A69" s="4" t="n"/>
      <c r="B69" s="5" t="n"/>
      <c r="C69" s="6" t="n"/>
      <c r="D69" s="6" t="n"/>
      <c r="E69" s="6" t="n"/>
      <c r="F69" s="6" t="n"/>
      <c r="G69" s="7" t="n"/>
      <c r="H69" s="6" t="n"/>
      <c r="I69" s="6" t="n"/>
      <c r="J69" s="13">
        <f>IF(H69="","",IFERROR(VLOOKUP(H69,'Instructions'!$H$4:$I$7,2,FALSE),""))</f>
        <v/>
      </c>
      <c r="K69" s="9" t="n"/>
      <c r="L69" s="13">
        <f>IF(A69="","",IFERROR(G69*J69/100,0))</f>
        <v/>
      </c>
      <c r="M69" s="14">
        <f>IF(A69="","",IFERROR(L69*K69,0))</f>
        <v/>
      </c>
      <c r="N69" s="9" t="n"/>
      <c r="O69" s="9" t="n"/>
      <c r="P69" s="14">
        <f>IF(A69="","",SUM(M69:O69))</f>
        <v/>
      </c>
      <c r="Q69" s="40">
        <f>IF(A69="","",IFERROR(P69/G69,0))</f>
        <v/>
      </c>
      <c r="R69" s="14">
        <f>IF(A69="","",IFERROR(P69*'Summary'!$B$5/(1+'Summary'!$B$5),0))</f>
        <v/>
      </c>
      <c r="S69" s="16">
        <f>IF(A69="","",IF(P69&lt;='Summary'!$B$4,"Within budget","Over budget"))</f>
        <v/>
      </c>
    </row>
    <row r="70">
      <c r="A70" s="4" t="n"/>
      <c r="B70" s="5" t="n"/>
      <c r="C70" s="6" t="n"/>
      <c r="D70" s="6" t="n"/>
      <c r="E70" s="6" t="n"/>
      <c r="F70" s="6" t="n"/>
      <c r="G70" s="7" t="n"/>
      <c r="H70" s="6" t="n"/>
      <c r="I70" s="6" t="n"/>
      <c r="J70" s="8">
        <f>IF(H70="","",IFERROR(VLOOKUP(H70,'Instructions'!$H$4:$I$7,2,FALSE),""))</f>
        <v/>
      </c>
      <c r="K70" s="9" t="n"/>
      <c r="L70" s="8">
        <f>IF(A70="","",IFERROR(G70*J70/100,0))</f>
        <v/>
      </c>
      <c r="M70" s="10">
        <f>IF(A70="","",IFERROR(L70*K70,0))</f>
        <v/>
      </c>
      <c r="N70" s="9" t="n"/>
      <c r="O70" s="9" t="n"/>
      <c r="P70" s="10">
        <f>IF(A70="","",SUM(M70:O70))</f>
        <v/>
      </c>
      <c r="Q70" s="39">
        <f>IF(A70="","",IFERROR(P70/G70,0))</f>
        <v/>
      </c>
      <c r="R70" s="10">
        <f>IF(A70="","",IFERROR(P70*'Summary'!$B$5/(1+'Summary'!$B$5),0))</f>
        <v/>
      </c>
      <c r="S70" s="12">
        <f>IF(A70="","",IF(P70&lt;='Summary'!$B$4,"Within budget","Over budget"))</f>
        <v/>
      </c>
    </row>
    <row r="71">
      <c r="A71" s="4" t="n"/>
      <c r="B71" s="5" t="n"/>
      <c r="C71" s="6" t="n"/>
      <c r="D71" s="6" t="n"/>
      <c r="E71" s="6" t="n"/>
      <c r="F71" s="6" t="n"/>
      <c r="G71" s="7" t="n"/>
      <c r="H71" s="6" t="n"/>
      <c r="I71" s="6" t="n"/>
      <c r="J71" s="13">
        <f>IF(H71="","",IFERROR(VLOOKUP(H71,'Instructions'!$H$4:$I$7,2,FALSE),""))</f>
        <v/>
      </c>
      <c r="K71" s="9" t="n"/>
      <c r="L71" s="13">
        <f>IF(A71="","",IFERROR(G71*J71/100,0))</f>
        <v/>
      </c>
      <c r="M71" s="14">
        <f>IF(A71="","",IFERROR(L71*K71,0))</f>
        <v/>
      </c>
      <c r="N71" s="9" t="n"/>
      <c r="O71" s="9" t="n"/>
      <c r="P71" s="14">
        <f>IF(A71="","",SUM(M71:O71))</f>
        <v/>
      </c>
      <c r="Q71" s="40">
        <f>IF(A71="","",IFERROR(P71/G71,0))</f>
        <v/>
      </c>
      <c r="R71" s="14">
        <f>IF(A71="","",IFERROR(P71*'Summary'!$B$5/(1+'Summary'!$B$5),0))</f>
        <v/>
      </c>
      <c r="S71" s="16">
        <f>IF(A71="","",IF(P71&lt;='Summary'!$B$4,"Within budget","Over budget"))</f>
        <v/>
      </c>
    </row>
    <row r="72">
      <c r="A72" s="4" t="n"/>
      <c r="B72" s="5" t="n"/>
      <c r="C72" s="6" t="n"/>
      <c r="D72" s="6" t="n"/>
      <c r="E72" s="6" t="n"/>
      <c r="F72" s="6" t="n"/>
      <c r="G72" s="7" t="n"/>
      <c r="H72" s="6" t="n"/>
      <c r="I72" s="6" t="n"/>
      <c r="J72" s="8">
        <f>IF(H72="","",IFERROR(VLOOKUP(H72,'Instructions'!$H$4:$I$7,2,FALSE),""))</f>
        <v/>
      </c>
      <c r="K72" s="9" t="n"/>
      <c r="L72" s="8">
        <f>IF(A72="","",IFERROR(G72*J72/100,0))</f>
        <v/>
      </c>
      <c r="M72" s="10">
        <f>IF(A72="","",IFERROR(L72*K72,0))</f>
        <v/>
      </c>
      <c r="N72" s="9" t="n"/>
      <c r="O72" s="9" t="n"/>
      <c r="P72" s="10">
        <f>IF(A72="","",SUM(M72:O72))</f>
        <v/>
      </c>
      <c r="Q72" s="39">
        <f>IF(A72="","",IFERROR(P72/G72,0))</f>
        <v/>
      </c>
      <c r="R72" s="10">
        <f>IF(A72="","",IFERROR(P72*'Summary'!$B$5/(1+'Summary'!$B$5),0))</f>
        <v/>
      </c>
      <c r="S72" s="12">
        <f>IF(A72="","",IF(P72&lt;='Summary'!$B$4,"Within budget","Over budget"))</f>
        <v/>
      </c>
    </row>
    <row r="73">
      <c r="A73" s="4" t="n"/>
      <c r="B73" s="5" t="n"/>
      <c r="C73" s="6" t="n"/>
      <c r="D73" s="6" t="n"/>
      <c r="E73" s="6" t="n"/>
      <c r="F73" s="6" t="n"/>
      <c r="G73" s="7" t="n"/>
      <c r="H73" s="6" t="n"/>
      <c r="I73" s="6" t="n"/>
      <c r="J73" s="13">
        <f>IF(H73="","",IFERROR(VLOOKUP(H73,'Instructions'!$H$4:$I$7,2,FALSE),""))</f>
        <v/>
      </c>
      <c r="K73" s="9" t="n"/>
      <c r="L73" s="13">
        <f>IF(A73="","",IFERROR(G73*J73/100,0))</f>
        <v/>
      </c>
      <c r="M73" s="14">
        <f>IF(A73="","",IFERROR(L73*K73,0))</f>
        <v/>
      </c>
      <c r="N73" s="9" t="n"/>
      <c r="O73" s="9" t="n"/>
      <c r="P73" s="14">
        <f>IF(A73="","",SUM(M73:O73))</f>
        <v/>
      </c>
      <c r="Q73" s="40">
        <f>IF(A73="","",IFERROR(P73/G73,0))</f>
        <v/>
      </c>
      <c r="R73" s="14">
        <f>IF(A73="","",IFERROR(P73*'Summary'!$B$5/(1+'Summary'!$B$5),0))</f>
        <v/>
      </c>
      <c r="S73" s="16">
        <f>IF(A73="","",IF(P73&lt;='Summary'!$B$4,"Within budget","Over budget"))</f>
        <v/>
      </c>
    </row>
    <row r="74">
      <c r="A74" s="4" t="n"/>
      <c r="B74" s="5" t="n"/>
      <c r="C74" s="6" t="n"/>
      <c r="D74" s="6" t="n"/>
      <c r="E74" s="6" t="n"/>
      <c r="F74" s="6" t="n"/>
      <c r="G74" s="7" t="n"/>
      <c r="H74" s="6" t="n"/>
      <c r="I74" s="6" t="n"/>
      <c r="J74" s="8">
        <f>IF(H74="","",IFERROR(VLOOKUP(H74,'Instructions'!$H$4:$I$7,2,FALSE),""))</f>
        <v/>
      </c>
      <c r="K74" s="9" t="n"/>
      <c r="L74" s="8">
        <f>IF(A74="","",IFERROR(G74*J74/100,0))</f>
        <v/>
      </c>
      <c r="M74" s="10">
        <f>IF(A74="","",IFERROR(L74*K74,0))</f>
        <v/>
      </c>
      <c r="N74" s="9" t="n"/>
      <c r="O74" s="9" t="n"/>
      <c r="P74" s="10">
        <f>IF(A74="","",SUM(M74:O74))</f>
        <v/>
      </c>
      <c r="Q74" s="39">
        <f>IF(A74="","",IFERROR(P74/G74,0))</f>
        <v/>
      </c>
      <c r="R74" s="10">
        <f>IF(A74="","",IFERROR(P74*'Summary'!$B$5/(1+'Summary'!$B$5),0))</f>
        <v/>
      </c>
      <c r="S74" s="12">
        <f>IF(A74="","",IF(P74&lt;='Summary'!$B$4,"Within budget","Over budget"))</f>
        <v/>
      </c>
    </row>
    <row r="75">
      <c r="A75" s="4" t="n"/>
      <c r="B75" s="5" t="n"/>
      <c r="C75" s="6" t="n"/>
      <c r="D75" s="6" t="n"/>
      <c r="E75" s="6" t="n"/>
      <c r="F75" s="6" t="n"/>
      <c r="G75" s="7" t="n"/>
      <c r="H75" s="6" t="n"/>
      <c r="I75" s="6" t="n"/>
      <c r="J75" s="13">
        <f>IF(H75="","",IFERROR(VLOOKUP(H75,'Instructions'!$H$4:$I$7,2,FALSE),""))</f>
        <v/>
      </c>
      <c r="K75" s="9" t="n"/>
      <c r="L75" s="13">
        <f>IF(A75="","",IFERROR(G75*J75/100,0))</f>
        <v/>
      </c>
      <c r="M75" s="14">
        <f>IF(A75="","",IFERROR(L75*K75,0))</f>
        <v/>
      </c>
      <c r="N75" s="9" t="n"/>
      <c r="O75" s="9" t="n"/>
      <c r="P75" s="14">
        <f>IF(A75="","",SUM(M75:O75))</f>
        <v/>
      </c>
      <c r="Q75" s="40">
        <f>IF(A75="","",IFERROR(P75/G75,0))</f>
        <v/>
      </c>
      <c r="R75" s="14">
        <f>IF(A75="","",IFERROR(P75*'Summary'!$B$5/(1+'Summary'!$B$5),0))</f>
        <v/>
      </c>
      <c r="S75" s="16">
        <f>IF(A75="","",IF(P75&lt;='Summary'!$B$4,"Within budget","Over budget"))</f>
        <v/>
      </c>
    </row>
    <row r="76">
      <c r="A76" s="4" t="n"/>
      <c r="B76" s="5" t="n"/>
      <c r="C76" s="6" t="n"/>
      <c r="D76" s="6" t="n"/>
      <c r="E76" s="6" t="n"/>
      <c r="F76" s="6" t="n"/>
      <c r="G76" s="7" t="n"/>
      <c r="H76" s="6" t="n"/>
      <c r="I76" s="6" t="n"/>
      <c r="J76" s="8">
        <f>IF(H76="","",IFERROR(VLOOKUP(H76,'Instructions'!$H$4:$I$7,2,FALSE),""))</f>
        <v/>
      </c>
      <c r="K76" s="9" t="n"/>
      <c r="L76" s="8">
        <f>IF(A76="","",IFERROR(G76*J76/100,0))</f>
        <v/>
      </c>
      <c r="M76" s="10">
        <f>IF(A76="","",IFERROR(L76*K76,0))</f>
        <v/>
      </c>
      <c r="N76" s="9" t="n"/>
      <c r="O76" s="9" t="n"/>
      <c r="P76" s="10">
        <f>IF(A76="","",SUM(M76:O76))</f>
        <v/>
      </c>
      <c r="Q76" s="39">
        <f>IF(A76="","",IFERROR(P76/G76,0))</f>
        <v/>
      </c>
      <c r="R76" s="10">
        <f>IF(A76="","",IFERROR(P76*'Summary'!$B$5/(1+'Summary'!$B$5),0))</f>
        <v/>
      </c>
      <c r="S76" s="12">
        <f>IF(A76="","",IF(P76&lt;='Summary'!$B$4,"Within budget","Over budget"))</f>
        <v/>
      </c>
    </row>
    <row r="77">
      <c r="A77" s="4" t="n"/>
      <c r="B77" s="5" t="n"/>
      <c r="C77" s="6" t="n"/>
      <c r="D77" s="6" t="n"/>
      <c r="E77" s="6" t="n"/>
      <c r="F77" s="6" t="n"/>
      <c r="G77" s="7" t="n"/>
      <c r="H77" s="6" t="n"/>
      <c r="I77" s="6" t="n"/>
      <c r="J77" s="13">
        <f>IF(H77="","",IFERROR(VLOOKUP(H77,'Instructions'!$H$4:$I$7,2,FALSE),""))</f>
        <v/>
      </c>
      <c r="K77" s="9" t="n"/>
      <c r="L77" s="13">
        <f>IF(A77="","",IFERROR(G77*J77/100,0))</f>
        <v/>
      </c>
      <c r="M77" s="14">
        <f>IF(A77="","",IFERROR(L77*K77,0))</f>
        <v/>
      </c>
      <c r="N77" s="9" t="n"/>
      <c r="O77" s="9" t="n"/>
      <c r="P77" s="14">
        <f>IF(A77="","",SUM(M77:O77))</f>
        <v/>
      </c>
      <c r="Q77" s="40">
        <f>IF(A77="","",IFERROR(P77/G77,0))</f>
        <v/>
      </c>
      <c r="R77" s="14">
        <f>IF(A77="","",IFERROR(P77*'Summary'!$B$5/(1+'Summary'!$B$5),0))</f>
        <v/>
      </c>
      <c r="S77" s="16">
        <f>IF(A77="","",IF(P77&lt;='Summary'!$B$4,"Within budget","Over budget"))</f>
        <v/>
      </c>
    </row>
    <row r="78">
      <c r="A78" s="4" t="n"/>
      <c r="B78" s="5" t="n"/>
      <c r="C78" s="6" t="n"/>
      <c r="D78" s="6" t="n"/>
      <c r="E78" s="6" t="n"/>
      <c r="F78" s="6" t="n"/>
      <c r="G78" s="7" t="n"/>
      <c r="H78" s="6" t="n"/>
      <c r="I78" s="6" t="n"/>
      <c r="J78" s="8">
        <f>IF(H78="","",IFERROR(VLOOKUP(H78,'Instructions'!$H$4:$I$7,2,FALSE),""))</f>
        <v/>
      </c>
      <c r="K78" s="9" t="n"/>
      <c r="L78" s="8">
        <f>IF(A78="","",IFERROR(G78*J78/100,0))</f>
        <v/>
      </c>
      <c r="M78" s="10">
        <f>IF(A78="","",IFERROR(L78*K78,0))</f>
        <v/>
      </c>
      <c r="N78" s="9" t="n"/>
      <c r="O78" s="9" t="n"/>
      <c r="P78" s="10">
        <f>IF(A78="","",SUM(M78:O78))</f>
        <v/>
      </c>
      <c r="Q78" s="39">
        <f>IF(A78="","",IFERROR(P78/G78,0))</f>
        <v/>
      </c>
      <c r="R78" s="10">
        <f>IF(A78="","",IFERROR(P78*'Summary'!$B$5/(1+'Summary'!$B$5),0))</f>
        <v/>
      </c>
      <c r="S78" s="12">
        <f>IF(A78="","",IF(P78&lt;='Summary'!$B$4,"Within budget","Over budget"))</f>
        <v/>
      </c>
    </row>
    <row r="79">
      <c r="A79" s="4" t="n"/>
      <c r="B79" s="5" t="n"/>
      <c r="C79" s="6" t="n"/>
      <c r="D79" s="6" t="n"/>
      <c r="E79" s="6" t="n"/>
      <c r="F79" s="6" t="n"/>
      <c r="G79" s="7" t="n"/>
      <c r="H79" s="6" t="n"/>
      <c r="I79" s="6" t="n"/>
      <c r="J79" s="13">
        <f>IF(H79="","",IFERROR(VLOOKUP(H79,'Instructions'!$H$4:$I$7,2,FALSE),""))</f>
        <v/>
      </c>
      <c r="K79" s="9" t="n"/>
      <c r="L79" s="13">
        <f>IF(A79="","",IFERROR(G79*J79/100,0))</f>
        <v/>
      </c>
      <c r="M79" s="14">
        <f>IF(A79="","",IFERROR(L79*K79,0))</f>
        <v/>
      </c>
      <c r="N79" s="9" t="n"/>
      <c r="O79" s="9" t="n"/>
      <c r="P79" s="14">
        <f>IF(A79="","",SUM(M79:O79))</f>
        <v/>
      </c>
      <c r="Q79" s="40">
        <f>IF(A79="","",IFERROR(P79/G79,0))</f>
        <v/>
      </c>
      <c r="R79" s="14">
        <f>IF(A79="","",IFERROR(P79*'Summary'!$B$5/(1+'Summary'!$B$5),0))</f>
        <v/>
      </c>
      <c r="S79" s="16">
        <f>IF(A79="","",IF(P79&lt;='Summary'!$B$4,"Within budget","Over budget"))</f>
        <v/>
      </c>
    </row>
    <row r="80">
      <c r="A80" s="4" t="n"/>
      <c r="B80" s="5" t="n"/>
      <c r="C80" s="6" t="n"/>
      <c r="D80" s="6" t="n"/>
      <c r="E80" s="6" t="n"/>
      <c r="F80" s="6" t="n"/>
      <c r="G80" s="7" t="n"/>
      <c r="H80" s="6" t="n"/>
      <c r="I80" s="6" t="n"/>
      <c r="J80" s="8">
        <f>IF(H80="","",IFERROR(VLOOKUP(H80,'Instructions'!$H$4:$I$7,2,FALSE),""))</f>
        <v/>
      </c>
      <c r="K80" s="9" t="n"/>
      <c r="L80" s="8">
        <f>IF(A80="","",IFERROR(G80*J80/100,0))</f>
        <v/>
      </c>
      <c r="M80" s="10">
        <f>IF(A80="","",IFERROR(L80*K80,0))</f>
        <v/>
      </c>
      <c r="N80" s="9" t="n"/>
      <c r="O80" s="9" t="n"/>
      <c r="P80" s="10">
        <f>IF(A80="","",SUM(M80:O80))</f>
        <v/>
      </c>
      <c r="Q80" s="39">
        <f>IF(A80="","",IFERROR(P80/G80,0))</f>
        <v/>
      </c>
      <c r="R80" s="10">
        <f>IF(A80="","",IFERROR(P80*'Summary'!$B$5/(1+'Summary'!$B$5),0))</f>
        <v/>
      </c>
      <c r="S80" s="12">
        <f>IF(A80="","",IF(P80&lt;='Summary'!$B$4,"Within budget","Over budget"))</f>
        <v/>
      </c>
    </row>
    <row r="81">
      <c r="A81" s="4" t="n"/>
      <c r="B81" s="5" t="n"/>
      <c r="C81" s="6" t="n"/>
      <c r="D81" s="6" t="n"/>
      <c r="E81" s="6" t="n"/>
      <c r="F81" s="6" t="n"/>
      <c r="G81" s="7" t="n"/>
      <c r="H81" s="6" t="n"/>
      <c r="I81" s="6" t="n"/>
      <c r="J81" s="13">
        <f>IF(H81="","",IFERROR(VLOOKUP(H81,'Instructions'!$H$4:$I$7,2,FALSE),""))</f>
        <v/>
      </c>
      <c r="K81" s="9" t="n"/>
      <c r="L81" s="13">
        <f>IF(A81="","",IFERROR(G81*J81/100,0))</f>
        <v/>
      </c>
      <c r="M81" s="14">
        <f>IF(A81="","",IFERROR(L81*K81,0))</f>
        <v/>
      </c>
      <c r="N81" s="9" t="n"/>
      <c r="O81" s="9" t="n"/>
      <c r="P81" s="14">
        <f>IF(A81="","",SUM(M81:O81))</f>
        <v/>
      </c>
      <c r="Q81" s="40">
        <f>IF(A81="","",IFERROR(P81/G81,0))</f>
        <v/>
      </c>
      <c r="R81" s="14">
        <f>IF(A81="","",IFERROR(P81*'Summary'!$B$5/(1+'Summary'!$B$5),0))</f>
        <v/>
      </c>
      <c r="S81" s="16">
        <f>IF(A81="","",IF(P81&lt;='Summary'!$B$4,"Within budget","Over budget"))</f>
        <v/>
      </c>
    </row>
    <row r="82">
      <c r="A82" s="4" t="n"/>
      <c r="B82" s="5" t="n"/>
      <c r="C82" s="6" t="n"/>
      <c r="D82" s="6" t="n"/>
      <c r="E82" s="6" t="n"/>
      <c r="F82" s="6" t="n"/>
      <c r="G82" s="7" t="n"/>
      <c r="H82" s="6" t="n"/>
      <c r="I82" s="6" t="n"/>
      <c r="J82" s="8">
        <f>IF(H82="","",IFERROR(VLOOKUP(H82,'Instructions'!$H$4:$I$7,2,FALSE),""))</f>
        <v/>
      </c>
      <c r="K82" s="9" t="n"/>
      <c r="L82" s="8">
        <f>IF(A82="","",IFERROR(G82*J82/100,0))</f>
        <v/>
      </c>
      <c r="M82" s="10">
        <f>IF(A82="","",IFERROR(L82*K82,0))</f>
        <v/>
      </c>
      <c r="N82" s="9" t="n"/>
      <c r="O82" s="9" t="n"/>
      <c r="P82" s="10">
        <f>IF(A82="","",SUM(M82:O82))</f>
        <v/>
      </c>
      <c r="Q82" s="39">
        <f>IF(A82="","",IFERROR(P82/G82,0))</f>
        <v/>
      </c>
      <c r="R82" s="10">
        <f>IF(A82="","",IFERROR(P82*'Summary'!$B$5/(1+'Summary'!$B$5),0))</f>
        <v/>
      </c>
      <c r="S82" s="12">
        <f>IF(A82="","",IF(P82&lt;='Summary'!$B$4,"Within budget","Over budget"))</f>
        <v/>
      </c>
    </row>
    <row r="83">
      <c r="A83" s="4" t="n"/>
      <c r="B83" s="5" t="n"/>
      <c r="C83" s="6" t="n"/>
      <c r="D83" s="6" t="n"/>
      <c r="E83" s="6" t="n"/>
      <c r="F83" s="6" t="n"/>
      <c r="G83" s="7" t="n"/>
      <c r="H83" s="6" t="n"/>
      <c r="I83" s="6" t="n"/>
      <c r="J83" s="13">
        <f>IF(H83="","",IFERROR(VLOOKUP(H83,'Instructions'!$H$4:$I$7,2,FALSE),""))</f>
        <v/>
      </c>
      <c r="K83" s="9" t="n"/>
      <c r="L83" s="13">
        <f>IF(A83="","",IFERROR(G83*J83/100,0))</f>
        <v/>
      </c>
      <c r="M83" s="14">
        <f>IF(A83="","",IFERROR(L83*K83,0))</f>
        <v/>
      </c>
      <c r="N83" s="9" t="n"/>
      <c r="O83" s="9" t="n"/>
      <c r="P83" s="14">
        <f>IF(A83="","",SUM(M83:O83))</f>
        <v/>
      </c>
      <c r="Q83" s="40">
        <f>IF(A83="","",IFERROR(P83/G83,0))</f>
        <v/>
      </c>
      <c r="R83" s="14">
        <f>IF(A83="","",IFERROR(P83*'Summary'!$B$5/(1+'Summary'!$B$5),0))</f>
        <v/>
      </c>
      <c r="S83" s="16">
        <f>IF(A83="","",IF(P83&lt;='Summary'!$B$4,"Within budget","Over budget"))</f>
        <v/>
      </c>
    </row>
    <row r="84">
      <c r="A84" s="4" t="n"/>
      <c r="B84" s="5" t="n"/>
      <c r="C84" s="6" t="n"/>
      <c r="D84" s="6" t="n"/>
      <c r="E84" s="6" t="n"/>
      <c r="F84" s="6" t="n"/>
      <c r="G84" s="7" t="n"/>
      <c r="H84" s="6" t="n"/>
      <c r="I84" s="6" t="n"/>
      <c r="J84" s="8">
        <f>IF(H84="","",IFERROR(VLOOKUP(H84,'Instructions'!$H$4:$I$7,2,FALSE),""))</f>
        <v/>
      </c>
      <c r="K84" s="9" t="n"/>
      <c r="L84" s="8">
        <f>IF(A84="","",IFERROR(G84*J84/100,0))</f>
        <v/>
      </c>
      <c r="M84" s="10">
        <f>IF(A84="","",IFERROR(L84*K84,0))</f>
        <v/>
      </c>
      <c r="N84" s="9" t="n"/>
      <c r="O84" s="9" t="n"/>
      <c r="P84" s="10">
        <f>IF(A84="","",SUM(M84:O84))</f>
        <v/>
      </c>
      <c r="Q84" s="39">
        <f>IF(A84="","",IFERROR(P84/G84,0))</f>
        <v/>
      </c>
      <c r="R84" s="10">
        <f>IF(A84="","",IFERROR(P84*'Summary'!$B$5/(1+'Summary'!$B$5),0))</f>
        <v/>
      </c>
      <c r="S84" s="12">
        <f>IF(A84="","",IF(P84&lt;='Summary'!$B$4,"Within budget","Over budget"))</f>
        <v/>
      </c>
    </row>
    <row r="85">
      <c r="A85" s="4" t="n"/>
      <c r="B85" s="5" t="n"/>
      <c r="C85" s="6" t="n"/>
      <c r="D85" s="6" t="n"/>
      <c r="E85" s="6" t="n"/>
      <c r="F85" s="6" t="n"/>
      <c r="G85" s="7" t="n"/>
      <c r="H85" s="6" t="n"/>
      <c r="I85" s="6" t="n"/>
      <c r="J85" s="13">
        <f>IF(H85="","",IFERROR(VLOOKUP(H85,'Instructions'!$H$4:$I$7,2,FALSE),""))</f>
        <v/>
      </c>
      <c r="K85" s="9" t="n"/>
      <c r="L85" s="13">
        <f>IF(A85="","",IFERROR(G85*J85/100,0))</f>
        <v/>
      </c>
      <c r="M85" s="14">
        <f>IF(A85="","",IFERROR(L85*K85,0))</f>
        <v/>
      </c>
      <c r="N85" s="9" t="n"/>
      <c r="O85" s="9" t="n"/>
      <c r="P85" s="14">
        <f>IF(A85="","",SUM(M85:O85))</f>
        <v/>
      </c>
      <c r="Q85" s="40">
        <f>IF(A85="","",IFERROR(P85/G85,0))</f>
        <v/>
      </c>
      <c r="R85" s="14">
        <f>IF(A85="","",IFERROR(P85*'Summary'!$B$5/(1+'Summary'!$B$5),0))</f>
        <v/>
      </c>
      <c r="S85" s="16">
        <f>IF(A85="","",IF(P85&lt;='Summary'!$B$4,"Within budget","Over budget"))</f>
        <v/>
      </c>
    </row>
    <row r="86">
      <c r="A86" s="4" t="n"/>
      <c r="B86" s="5" t="n"/>
      <c r="C86" s="6" t="n"/>
      <c r="D86" s="6" t="n"/>
      <c r="E86" s="6" t="n"/>
      <c r="F86" s="6" t="n"/>
      <c r="G86" s="7" t="n"/>
      <c r="H86" s="6" t="n"/>
      <c r="I86" s="6" t="n"/>
      <c r="J86" s="8">
        <f>IF(H86="","",IFERROR(VLOOKUP(H86,'Instructions'!$H$4:$I$7,2,FALSE),""))</f>
        <v/>
      </c>
      <c r="K86" s="9" t="n"/>
      <c r="L86" s="8">
        <f>IF(A86="","",IFERROR(G86*J86/100,0))</f>
        <v/>
      </c>
      <c r="M86" s="10">
        <f>IF(A86="","",IFERROR(L86*K86,0))</f>
        <v/>
      </c>
      <c r="N86" s="9" t="n"/>
      <c r="O86" s="9" t="n"/>
      <c r="P86" s="10">
        <f>IF(A86="","",SUM(M86:O86))</f>
        <v/>
      </c>
      <c r="Q86" s="39">
        <f>IF(A86="","",IFERROR(P86/G86,0))</f>
        <v/>
      </c>
      <c r="R86" s="10">
        <f>IF(A86="","",IFERROR(P86*'Summary'!$B$5/(1+'Summary'!$B$5),0))</f>
        <v/>
      </c>
      <c r="S86" s="12">
        <f>IF(A86="","",IF(P86&lt;='Summary'!$B$4,"Within budget","Over budget"))</f>
        <v/>
      </c>
    </row>
    <row r="87">
      <c r="A87" s="4" t="n"/>
      <c r="B87" s="5" t="n"/>
      <c r="C87" s="6" t="n"/>
      <c r="D87" s="6" t="n"/>
      <c r="E87" s="6" t="n"/>
      <c r="F87" s="6" t="n"/>
      <c r="G87" s="7" t="n"/>
      <c r="H87" s="6" t="n"/>
      <c r="I87" s="6" t="n"/>
      <c r="J87" s="13">
        <f>IF(H87="","",IFERROR(VLOOKUP(H87,'Instructions'!$H$4:$I$7,2,FALSE),""))</f>
        <v/>
      </c>
      <c r="K87" s="9" t="n"/>
      <c r="L87" s="13">
        <f>IF(A87="","",IFERROR(G87*J87/100,0))</f>
        <v/>
      </c>
      <c r="M87" s="14">
        <f>IF(A87="","",IFERROR(L87*K87,0))</f>
        <v/>
      </c>
      <c r="N87" s="9" t="n"/>
      <c r="O87" s="9" t="n"/>
      <c r="P87" s="14">
        <f>IF(A87="","",SUM(M87:O87))</f>
        <v/>
      </c>
      <c r="Q87" s="40">
        <f>IF(A87="","",IFERROR(P87/G87,0))</f>
        <v/>
      </c>
      <c r="R87" s="14">
        <f>IF(A87="","",IFERROR(P87*'Summary'!$B$5/(1+'Summary'!$B$5),0))</f>
        <v/>
      </c>
      <c r="S87" s="16">
        <f>IF(A87="","",IF(P87&lt;='Summary'!$B$4,"Within budget","Over budget"))</f>
        <v/>
      </c>
    </row>
    <row r="88">
      <c r="A88" s="4" t="n"/>
      <c r="B88" s="5" t="n"/>
      <c r="C88" s="6" t="n"/>
      <c r="D88" s="6" t="n"/>
      <c r="E88" s="6" t="n"/>
      <c r="F88" s="6" t="n"/>
      <c r="G88" s="7" t="n"/>
      <c r="H88" s="6" t="n"/>
      <c r="I88" s="6" t="n"/>
      <c r="J88" s="8">
        <f>IF(H88="","",IFERROR(VLOOKUP(H88,'Instructions'!$H$4:$I$7,2,FALSE),""))</f>
        <v/>
      </c>
      <c r="K88" s="9" t="n"/>
      <c r="L88" s="8">
        <f>IF(A88="","",IFERROR(G88*J88/100,0))</f>
        <v/>
      </c>
      <c r="M88" s="10">
        <f>IF(A88="","",IFERROR(L88*K88,0))</f>
        <v/>
      </c>
      <c r="N88" s="9" t="n"/>
      <c r="O88" s="9" t="n"/>
      <c r="P88" s="10">
        <f>IF(A88="","",SUM(M88:O88))</f>
        <v/>
      </c>
      <c r="Q88" s="39">
        <f>IF(A88="","",IFERROR(P88/G88,0))</f>
        <v/>
      </c>
      <c r="R88" s="10">
        <f>IF(A88="","",IFERROR(P88*'Summary'!$B$5/(1+'Summary'!$B$5),0))</f>
        <v/>
      </c>
      <c r="S88" s="12">
        <f>IF(A88="","",IF(P88&lt;='Summary'!$B$4,"Within budget","Over budget"))</f>
        <v/>
      </c>
    </row>
    <row r="89">
      <c r="A89" s="4" t="n"/>
      <c r="B89" s="5" t="n"/>
      <c r="C89" s="6" t="n"/>
      <c r="D89" s="6" t="n"/>
      <c r="E89" s="6" t="n"/>
      <c r="F89" s="6" t="n"/>
      <c r="G89" s="7" t="n"/>
      <c r="H89" s="6" t="n"/>
      <c r="I89" s="6" t="n"/>
      <c r="J89" s="13">
        <f>IF(H89="","",IFERROR(VLOOKUP(H89,'Instructions'!$H$4:$I$7,2,FALSE),""))</f>
        <v/>
      </c>
      <c r="K89" s="9" t="n"/>
      <c r="L89" s="13">
        <f>IF(A89="","",IFERROR(G89*J89/100,0))</f>
        <v/>
      </c>
      <c r="M89" s="14">
        <f>IF(A89="","",IFERROR(L89*K89,0))</f>
        <v/>
      </c>
      <c r="N89" s="9" t="n"/>
      <c r="O89" s="9" t="n"/>
      <c r="P89" s="14">
        <f>IF(A89="","",SUM(M89:O89))</f>
        <v/>
      </c>
      <c r="Q89" s="40">
        <f>IF(A89="","",IFERROR(P89/G89,0))</f>
        <v/>
      </c>
      <c r="R89" s="14">
        <f>IF(A89="","",IFERROR(P89*'Summary'!$B$5/(1+'Summary'!$B$5),0))</f>
        <v/>
      </c>
      <c r="S89" s="16">
        <f>IF(A89="","",IF(P89&lt;='Summary'!$B$4,"Within budget","Over budget"))</f>
        <v/>
      </c>
    </row>
    <row r="90">
      <c r="A90" s="4" t="n"/>
      <c r="B90" s="5" t="n"/>
      <c r="C90" s="6" t="n"/>
      <c r="D90" s="6" t="n"/>
      <c r="E90" s="6" t="n"/>
      <c r="F90" s="6" t="n"/>
      <c r="G90" s="7" t="n"/>
      <c r="H90" s="6" t="n"/>
      <c r="I90" s="6" t="n"/>
      <c r="J90" s="8">
        <f>IF(H90="","",IFERROR(VLOOKUP(H90,'Instructions'!$H$4:$I$7,2,FALSE),""))</f>
        <v/>
      </c>
      <c r="K90" s="9" t="n"/>
      <c r="L90" s="8">
        <f>IF(A90="","",IFERROR(G90*J90/100,0))</f>
        <v/>
      </c>
      <c r="M90" s="10">
        <f>IF(A90="","",IFERROR(L90*K90,0))</f>
        <v/>
      </c>
      <c r="N90" s="9" t="n"/>
      <c r="O90" s="9" t="n"/>
      <c r="P90" s="10">
        <f>IF(A90="","",SUM(M90:O90))</f>
        <v/>
      </c>
      <c r="Q90" s="39">
        <f>IF(A90="","",IFERROR(P90/G90,0))</f>
        <v/>
      </c>
      <c r="R90" s="10">
        <f>IF(A90="","",IFERROR(P90*'Summary'!$B$5/(1+'Summary'!$B$5),0))</f>
        <v/>
      </c>
      <c r="S90" s="12">
        <f>IF(A90="","",IF(P90&lt;='Summary'!$B$4,"Within budget","Over budget"))</f>
        <v/>
      </c>
    </row>
    <row r="91">
      <c r="A91" s="4" t="n"/>
      <c r="B91" s="5" t="n"/>
      <c r="C91" s="6" t="n"/>
      <c r="D91" s="6" t="n"/>
      <c r="E91" s="6" t="n"/>
      <c r="F91" s="6" t="n"/>
      <c r="G91" s="7" t="n"/>
      <c r="H91" s="6" t="n"/>
      <c r="I91" s="6" t="n"/>
      <c r="J91" s="13">
        <f>IF(H91="","",IFERROR(VLOOKUP(H91,'Instructions'!$H$4:$I$7,2,FALSE),""))</f>
        <v/>
      </c>
      <c r="K91" s="9" t="n"/>
      <c r="L91" s="13">
        <f>IF(A91="","",IFERROR(G91*J91/100,0))</f>
        <v/>
      </c>
      <c r="M91" s="14">
        <f>IF(A91="","",IFERROR(L91*K91,0))</f>
        <v/>
      </c>
      <c r="N91" s="9" t="n"/>
      <c r="O91" s="9" t="n"/>
      <c r="P91" s="14">
        <f>IF(A91="","",SUM(M91:O91))</f>
        <v/>
      </c>
      <c r="Q91" s="40">
        <f>IF(A91="","",IFERROR(P91/G91,0))</f>
        <v/>
      </c>
      <c r="R91" s="14">
        <f>IF(A91="","",IFERROR(P91*'Summary'!$B$5/(1+'Summary'!$B$5),0))</f>
        <v/>
      </c>
      <c r="S91" s="16">
        <f>IF(A91="","",IF(P91&lt;='Summary'!$B$4,"Within budget","Over budget"))</f>
        <v/>
      </c>
    </row>
    <row r="92">
      <c r="A92" s="4" t="n"/>
      <c r="B92" s="5" t="n"/>
      <c r="C92" s="6" t="n"/>
      <c r="D92" s="6" t="n"/>
      <c r="E92" s="6" t="n"/>
      <c r="F92" s="6" t="n"/>
      <c r="G92" s="7" t="n"/>
      <c r="H92" s="6" t="n"/>
      <c r="I92" s="6" t="n"/>
      <c r="J92" s="8">
        <f>IF(H92="","",IFERROR(VLOOKUP(H92,'Instructions'!$H$4:$I$7,2,FALSE),""))</f>
        <v/>
      </c>
      <c r="K92" s="9" t="n"/>
      <c r="L92" s="8">
        <f>IF(A92="","",IFERROR(G92*J92/100,0))</f>
        <v/>
      </c>
      <c r="M92" s="10">
        <f>IF(A92="","",IFERROR(L92*K92,0))</f>
        <v/>
      </c>
      <c r="N92" s="9" t="n"/>
      <c r="O92" s="9" t="n"/>
      <c r="P92" s="10">
        <f>IF(A92="","",SUM(M92:O92))</f>
        <v/>
      </c>
      <c r="Q92" s="39">
        <f>IF(A92="","",IFERROR(P92/G92,0))</f>
        <v/>
      </c>
      <c r="R92" s="10">
        <f>IF(A92="","",IFERROR(P92*'Summary'!$B$5/(1+'Summary'!$B$5),0))</f>
        <v/>
      </c>
      <c r="S92" s="12">
        <f>IF(A92="","",IF(P92&lt;='Summary'!$B$4,"Within budget","Over budget"))</f>
        <v/>
      </c>
    </row>
    <row r="93">
      <c r="A93" s="4" t="n"/>
      <c r="B93" s="5" t="n"/>
      <c r="C93" s="6" t="n"/>
      <c r="D93" s="6" t="n"/>
      <c r="E93" s="6" t="n"/>
      <c r="F93" s="6" t="n"/>
      <c r="G93" s="7" t="n"/>
      <c r="H93" s="6" t="n"/>
      <c r="I93" s="6" t="n"/>
      <c r="J93" s="13">
        <f>IF(H93="","",IFERROR(VLOOKUP(H93,'Instructions'!$H$4:$I$7,2,FALSE),""))</f>
        <v/>
      </c>
      <c r="K93" s="9" t="n"/>
      <c r="L93" s="13">
        <f>IF(A93="","",IFERROR(G93*J93/100,0))</f>
        <v/>
      </c>
      <c r="M93" s="14">
        <f>IF(A93="","",IFERROR(L93*K93,0))</f>
        <v/>
      </c>
      <c r="N93" s="9" t="n"/>
      <c r="O93" s="9" t="n"/>
      <c r="P93" s="14">
        <f>IF(A93="","",SUM(M93:O93))</f>
        <v/>
      </c>
      <c r="Q93" s="40">
        <f>IF(A93="","",IFERROR(P93/G93,0))</f>
        <v/>
      </c>
      <c r="R93" s="14">
        <f>IF(A93="","",IFERROR(P93*'Summary'!$B$5/(1+'Summary'!$B$5),0))</f>
        <v/>
      </c>
      <c r="S93" s="16">
        <f>IF(A93="","",IF(P93&lt;='Summary'!$B$4,"Within budget","Over budget"))</f>
        <v/>
      </c>
    </row>
    <row r="94">
      <c r="A94" s="4" t="n"/>
      <c r="B94" s="5" t="n"/>
      <c r="C94" s="6" t="n"/>
      <c r="D94" s="6" t="n"/>
      <c r="E94" s="6" t="n"/>
      <c r="F94" s="6" t="n"/>
      <c r="G94" s="7" t="n"/>
      <c r="H94" s="6" t="n"/>
      <c r="I94" s="6" t="n"/>
      <c r="J94" s="8">
        <f>IF(H94="","",IFERROR(VLOOKUP(H94,'Instructions'!$H$4:$I$7,2,FALSE),""))</f>
        <v/>
      </c>
      <c r="K94" s="9" t="n"/>
      <c r="L94" s="8">
        <f>IF(A94="","",IFERROR(G94*J94/100,0))</f>
        <v/>
      </c>
      <c r="M94" s="10">
        <f>IF(A94="","",IFERROR(L94*K94,0))</f>
        <v/>
      </c>
      <c r="N94" s="9" t="n"/>
      <c r="O94" s="9" t="n"/>
      <c r="P94" s="10">
        <f>IF(A94="","",SUM(M94:O94))</f>
        <v/>
      </c>
      <c r="Q94" s="39">
        <f>IF(A94="","",IFERROR(P94/G94,0))</f>
        <v/>
      </c>
      <c r="R94" s="10">
        <f>IF(A94="","",IFERROR(P94*'Summary'!$B$5/(1+'Summary'!$B$5),0))</f>
        <v/>
      </c>
      <c r="S94" s="12">
        <f>IF(A94="","",IF(P94&lt;='Summary'!$B$4,"Within budget","Over budget"))</f>
        <v/>
      </c>
    </row>
    <row r="95">
      <c r="A95" s="4" t="n"/>
      <c r="B95" s="5" t="n"/>
      <c r="C95" s="6" t="n"/>
      <c r="D95" s="6" t="n"/>
      <c r="E95" s="6" t="n"/>
      <c r="F95" s="6" t="n"/>
      <c r="G95" s="7" t="n"/>
      <c r="H95" s="6" t="n"/>
      <c r="I95" s="6" t="n"/>
      <c r="J95" s="13">
        <f>IF(H95="","",IFERROR(VLOOKUP(H95,'Instructions'!$H$4:$I$7,2,FALSE),""))</f>
        <v/>
      </c>
      <c r="K95" s="9" t="n"/>
      <c r="L95" s="13">
        <f>IF(A95="","",IFERROR(G95*J95/100,0))</f>
        <v/>
      </c>
      <c r="M95" s="14">
        <f>IF(A95="","",IFERROR(L95*K95,0))</f>
        <v/>
      </c>
      <c r="N95" s="9" t="n"/>
      <c r="O95" s="9" t="n"/>
      <c r="P95" s="14">
        <f>IF(A95="","",SUM(M95:O95))</f>
        <v/>
      </c>
      <c r="Q95" s="40">
        <f>IF(A95="","",IFERROR(P95/G95,0))</f>
        <v/>
      </c>
      <c r="R95" s="14">
        <f>IF(A95="","",IFERROR(P95*'Summary'!$B$5/(1+'Summary'!$B$5),0))</f>
        <v/>
      </c>
      <c r="S95" s="16">
        <f>IF(A95="","",IF(P95&lt;='Summary'!$B$4,"Within budget","Over budget"))</f>
        <v/>
      </c>
    </row>
    <row r="96">
      <c r="A96" s="4" t="n"/>
      <c r="B96" s="5" t="n"/>
      <c r="C96" s="6" t="n"/>
      <c r="D96" s="6" t="n"/>
      <c r="E96" s="6" t="n"/>
      <c r="F96" s="6" t="n"/>
      <c r="G96" s="7" t="n"/>
      <c r="H96" s="6" t="n"/>
      <c r="I96" s="6" t="n"/>
      <c r="J96" s="8">
        <f>IF(H96="","",IFERROR(VLOOKUP(H96,'Instructions'!$H$4:$I$7,2,FALSE),""))</f>
        <v/>
      </c>
      <c r="K96" s="9" t="n"/>
      <c r="L96" s="8">
        <f>IF(A96="","",IFERROR(G96*J96/100,0))</f>
        <v/>
      </c>
      <c r="M96" s="10">
        <f>IF(A96="","",IFERROR(L96*K96,0))</f>
        <v/>
      </c>
      <c r="N96" s="9" t="n"/>
      <c r="O96" s="9" t="n"/>
      <c r="P96" s="10">
        <f>IF(A96="","",SUM(M96:O96))</f>
        <v/>
      </c>
      <c r="Q96" s="39">
        <f>IF(A96="","",IFERROR(P96/G96,0))</f>
        <v/>
      </c>
      <c r="R96" s="10">
        <f>IF(A96="","",IFERROR(P96*'Summary'!$B$5/(1+'Summary'!$B$5),0))</f>
        <v/>
      </c>
      <c r="S96" s="12">
        <f>IF(A96="","",IF(P96&lt;='Summary'!$B$4,"Within budget","Over budget"))</f>
        <v/>
      </c>
    </row>
    <row r="97">
      <c r="A97" s="4" t="n"/>
      <c r="B97" s="5" t="n"/>
      <c r="C97" s="6" t="n"/>
      <c r="D97" s="6" t="n"/>
      <c r="E97" s="6" t="n"/>
      <c r="F97" s="6" t="n"/>
      <c r="G97" s="7" t="n"/>
      <c r="H97" s="6" t="n"/>
      <c r="I97" s="6" t="n"/>
      <c r="J97" s="13">
        <f>IF(H97="","",IFERROR(VLOOKUP(H97,'Instructions'!$H$4:$I$7,2,FALSE),""))</f>
        <v/>
      </c>
      <c r="K97" s="9" t="n"/>
      <c r="L97" s="13">
        <f>IF(A97="","",IFERROR(G97*J97/100,0))</f>
        <v/>
      </c>
      <c r="M97" s="14">
        <f>IF(A97="","",IFERROR(L97*K97,0))</f>
        <v/>
      </c>
      <c r="N97" s="9" t="n"/>
      <c r="O97" s="9" t="n"/>
      <c r="P97" s="14">
        <f>IF(A97="","",SUM(M97:O97))</f>
        <v/>
      </c>
      <c r="Q97" s="40">
        <f>IF(A97="","",IFERROR(P97/G97,0))</f>
        <v/>
      </c>
      <c r="R97" s="14">
        <f>IF(A97="","",IFERROR(P97*'Summary'!$B$5/(1+'Summary'!$B$5),0))</f>
        <v/>
      </c>
      <c r="S97" s="16">
        <f>IF(A97="","",IF(P97&lt;='Summary'!$B$4,"Within budget","Over budget"))</f>
        <v/>
      </c>
    </row>
    <row r="98">
      <c r="A98" s="4" t="n"/>
      <c r="B98" s="5" t="n"/>
      <c r="C98" s="6" t="n"/>
      <c r="D98" s="6" t="n"/>
      <c r="E98" s="6" t="n"/>
      <c r="F98" s="6" t="n"/>
      <c r="G98" s="7" t="n"/>
      <c r="H98" s="6" t="n"/>
      <c r="I98" s="6" t="n"/>
      <c r="J98" s="8">
        <f>IF(H98="","",IFERROR(VLOOKUP(H98,'Instructions'!$H$4:$I$7,2,FALSE),""))</f>
        <v/>
      </c>
      <c r="K98" s="9" t="n"/>
      <c r="L98" s="8">
        <f>IF(A98="","",IFERROR(G98*J98/100,0))</f>
        <v/>
      </c>
      <c r="M98" s="10">
        <f>IF(A98="","",IFERROR(L98*K98,0))</f>
        <v/>
      </c>
      <c r="N98" s="9" t="n"/>
      <c r="O98" s="9" t="n"/>
      <c r="P98" s="10">
        <f>IF(A98="","",SUM(M98:O98))</f>
        <v/>
      </c>
      <c r="Q98" s="39">
        <f>IF(A98="","",IFERROR(P98/G98,0))</f>
        <v/>
      </c>
      <c r="R98" s="10">
        <f>IF(A98="","",IFERROR(P98*'Summary'!$B$5/(1+'Summary'!$B$5),0))</f>
        <v/>
      </c>
      <c r="S98" s="12">
        <f>IF(A98="","",IF(P98&lt;='Summary'!$B$4,"Within budget","Over budget"))</f>
        <v/>
      </c>
    </row>
    <row r="99">
      <c r="A99" s="4" t="n"/>
      <c r="B99" s="5" t="n"/>
      <c r="C99" s="6" t="n"/>
      <c r="D99" s="6" t="n"/>
      <c r="E99" s="6" t="n"/>
      <c r="F99" s="6" t="n"/>
      <c r="G99" s="7" t="n"/>
      <c r="H99" s="6" t="n"/>
      <c r="I99" s="6" t="n"/>
      <c r="J99" s="13">
        <f>IF(H99="","",IFERROR(VLOOKUP(H99,'Instructions'!$H$4:$I$7,2,FALSE),""))</f>
        <v/>
      </c>
      <c r="K99" s="9" t="n"/>
      <c r="L99" s="13">
        <f>IF(A99="","",IFERROR(G99*J99/100,0))</f>
        <v/>
      </c>
      <c r="M99" s="14">
        <f>IF(A99="","",IFERROR(L99*K99,0))</f>
        <v/>
      </c>
      <c r="N99" s="9" t="n"/>
      <c r="O99" s="9" t="n"/>
      <c r="P99" s="14">
        <f>IF(A99="","",SUM(M99:O99))</f>
        <v/>
      </c>
      <c r="Q99" s="40">
        <f>IF(A99="","",IFERROR(P99/G99,0))</f>
        <v/>
      </c>
      <c r="R99" s="14">
        <f>IF(A99="","",IFERROR(P99*'Summary'!$B$5/(1+'Summary'!$B$5),0))</f>
        <v/>
      </c>
      <c r="S99" s="16">
        <f>IF(A99="","",IF(P99&lt;='Summary'!$B$4,"Within budget","Over budget"))</f>
        <v/>
      </c>
    </row>
    <row r="100">
      <c r="A100" s="4" t="n"/>
      <c r="B100" s="5" t="n"/>
      <c r="C100" s="6" t="n"/>
      <c r="D100" s="6" t="n"/>
      <c r="E100" s="6" t="n"/>
      <c r="F100" s="6" t="n"/>
      <c r="G100" s="7" t="n"/>
      <c r="H100" s="6" t="n"/>
      <c r="I100" s="6" t="n"/>
      <c r="J100" s="8">
        <f>IF(H100="","",IFERROR(VLOOKUP(H100,'Instructions'!$H$4:$I$7,2,FALSE),""))</f>
        <v/>
      </c>
      <c r="K100" s="9" t="n"/>
      <c r="L100" s="8">
        <f>IF(A100="","",IFERROR(G100*J100/100,0))</f>
        <v/>
      </c>
      <c r="M100" s="10">
        <f>IF(A100="","",IFERROR(L100*K100,0))</f>
        <v/>
      </c>
      <c r="N100" s="9" t="n"/>
      <c r="O100" s="9" t="n"/>
      <c r="P100" s="10">
        <f>IF(A100="","",SUM(M100:O100))</f>
        <v/>
      </c>
      <c r="Q100" s="39">
        <f>IF(A100="","",IFERROR(P100/G100,0))</f>
        <v/>
      </c>
      <c r="R100" s="10">
        <f>IF(A100="","",IFERROR(P100*'Summary'!$B$5/(1+'Summary'!$B$5),0))</f>
        <v/>
      </c>
      <c r="S100" s="12">
        <f>IF(A100="","",IF(P100&lt;='Summary'!$B$4,"Within budget","Over budget"))</f>
        <v/>
      </c>
    </row>
    <row r="101">
      <c r="A101" s="4" t="n"/>
      <c r="B101" s="5" t="n"/>
      <c r="C101" s="6" t="n"/>
      <c r="D101" s="6" t="n"/>
      <c r="E101" s="6" t="n"/>
      <c r="F101" s="6" t="n"/>
      <c r="G101" s="7" t="n"/>
      <c r="H101" s="6" t="n"/>
      <c r="I101" s="6" t="n"/>
      <c r="J101" s="13">
        <f>IF(H101="","",IFERROR(VLOOKUP(H101,'Instructions'!$H$4:$I$7,2,FALSE),""))</f>
        <v/>
      </c>
      <c r="K101" s="9" t="n"/>
      <c r="L101" s="13">
        <f>IF(A101="","",IFERROR(G101*J101/100,0))</f>
        <v/>
      </c>
      <c r="M101" s="14">
        <f>IF(A101="","",IFERROR(L101*K101,0))</f>
        <v/>
      </c>
      <c r="N101" s="9" t="n"/>
      <c r="O101" s="9" t="n"/>
      <c r="P101" s="14">
        <f>IF(A101="","",SUM(M101:O101))</f>
        <v/>
      </c>
      <c r="Q101" s="40">
        <f>IF(A101="","",IFERROR(P101/G101,0))</f>
        <v/>
      </c>
      <c r="R101" s="14">
        <f>IF(A101="","",IFERROR(P101*'Summary'!$B$5/(1+'Summary'!$B$5),0))</f>
        <v/>
      </c>
      <c r="S101" s="16">
        <f>IF(A101="","",IF(P101&lt;='Summary'!$B$4,"Within budget","Over budget"))</f>
        <v/>
      </c>
    </row>
    <row r="102">
      <c r="A102" s="4" t="n"/>
      <c r="B102" s="5" t="n"/>
      <c r="C102" s="6" t="n"/>
      <c r="D102" s="6" t="n"/>
      <c r="E102" s="6" t="n"/>
      <c r="F102" s="6" t="n"/>
      <c r="G102" s="7" t="n"/>
      <c r="H102" s="6" t="n"/>
      <c r="I102" s="6" t="n"/>
      <c r="J102" s="8">
        <f>IF(H102="","",IFERROR(VLOOKUP(H102,'Instructions'!$H$4:$I$7,2,FALSE),""))</f>
        <v/>
      </c>
      <c r="K102" s="9" t="n"/>
      <c r="L102" s="8">
        <f>IF(A102="","",IFERROR(G102*J102/100,0))</f>
        <v/>
      </c>
      <c r="M102" s="10">
        <f>IF(A102="","",IFERROR(L102*K102,0))</f>
        <v/>
      </c>
      <c r="N102" s="9" t="n"/>
      <c r="O102" s="9" t="n"/>
      <c r="P102" s="10">
        <f>IF(A102="","",SUM(M102:O102))</f>
        <v/>
      </c>
      <c r="Q102" s="39">
        <f>IF(A102="","",IFERROR(P102/G102,0))</f>
        <v/>
      </c>
      <c r="R102" s="10">
        <f>IF(A102="","",IFERROR(P102*'Summary'!$B$5/(1+'Summary'!$B$5),0))</f>
        <v/>
      </c>
      <c r="S102" s="12">
        <f>IF(A102="","",IF(P102&lt;='Summary'!$B$4,"Within budget","Over budget"))</f>
        <v/>
      </c>
    </row>
    <row r="103">
      <c r="A103" s="4" t="n"/>
      <c r="B103" s="5" t="n"/>
      <c r="C103" s="6" t="n"/>
      <c r="D103" s="6" t="n"/>
      <c r="E103" s="6" t="n"/>
      <c r="F103" s="6" t="n"/>
      <c r="G103" s="7" t="n"/>
      <c r="H103" s="6" t="n"/>
      <c r="I103" s="6" t="n"/>
      <c r="J103" s="13">
        <f>IF(H103="","",IFERROR(VLOOKUP(H103,'Instructions'!$H$4:$I$7,2,FALSE),""))</f>
        <v/>
      </c>
      <c r="K103" s="9" t="n"/>
      <c r="L103" s="13">
        <f>IF(A103="","",IFERROR(G103*J103/100,0))</f>
        <v/>
      </c>
      <c r="M103" s="14">
        <f>IF(A103="","",IFERROR(L103*K103,0))</f>
        <v/>
      </c>
      <c r="N103" s="9" t="n"/>
      <c r="O103" s="9" t="n"/>
      <c r="P103" s="14">
        <f>IF(A103="","",SUM(M103:O103))</f>
        <v/>
      </c>
      <c r="Q103" s="40">
        <f>IF(A103="","",IFERROR(P103/G103,0))</f>
        <v/>
      </c>
      <c r="R103" s="14">
        <f>IF(A103="","",IFERROR(P103*'Summary'!$B$5/(1+'Summary'!$B$5),0))</f>
        <v/>
      </c>
      <c r="S103" s="16">
        <f>IF(A103="","",IF(P103&lt;='Summary'!$B$4,"Within budget","Over budget"))</f>
        <v/>
      </c>
    </row>
    <row r="104" ht="22" customHeight="1">
      <c r="A104" s="17" t="inlineStr">
        <is>
          <t>Totals / averages</t>
        </is>
      </c>
      <c r="B104" s="17" t="n"/>
      <c r="C104" s="17" t="n"/>
      <c r="D104" s="17" t="n"/>
      <c r="E104" s="17" t="n"/>
      <c r="F104" s="17" t="n"/>
      <c r="G104" s="18">
        <f>SUM($G$4:$G$103)</f>
        <v/>
      </c>
      <c r="H104" s="17" t="n"/>
      <c r="I104" s="17" t="n"/>
      <c r="J104" s="19">
        <f>IFERROR(AVERAGE($J$4:$J$103),0)</f>
        <v/>
      </c>
      <c r="K104" s="20">
        <f>IFERROR(AVERAGE($K$4:$K$103),0)</f>
        <v/>
      </c>
      <c r="L104" s="19">
        <f>SUM($L$4:$L$103)</f>
        <v/>
      </c>
      <c r="M104" s="20">
        <f>SUM($M$4:$M$103)</f>
        <v/>
      </c>
      <c r="N104" s="20">
        <f>SUM($N$4:$N$103)</f>
        <v/>
      </c>
      <c r="O104" s="20">
        <f>SUM($O$4:$O$103)</f>
        <v/>
      </c>
      <c r="P104" s="20">
        <f>SUM($P$4:$P$103)</f>
        <v/>
      </c>
      <c r="Q104" s="41">
        <f>IFERROR(AVERAGE($Q$4:$Q$103),0)</f>
        <v/>
      </c>
      <c r="R104" s="20">
        <f>SUM($R$4:$R$103)</f>
        <v/>
      </c>
      <c r="S104" s="17" t="inlineStr">
        <is>
          <t>See Summary</t>
        </is>
      </c>
    </row>
  </sheetData>
  <autoFilter ref="A3:S103"/>
  <mergeCells count="1">
    <mergeCell ref="A1:S1"/>
  </mergeCells>
  <conditionalFormatting sqref="S4:S103">
    <cfRule type="expression" priority="1" dxfId="0" stopIfTrue="1">
      <formula>$S4="Within budget"</formula>
    </cfRule>
    <cfRule type="expression" priority="2" dxfId="1" stopIfTrue="1">
      <formula>$S4="Over budget"</formula>
    </cfRule>
  </conditionalFormatting>
  <dataValidations count="7">
    <dataValidation sqref="B4:B103" showErrorMessage="1" showInputMessage="1" allowBlank="1" type="date" operator="between">
      <formula1>1</formula1>
      <formula2>100000</formula2>
    </dataValidation>
    <dataValidation sqref="F4:F103" showErrorMessage="1" showInputMessage="1" allowBlank="1" type="list">
      <formula1>"New South Wales,Victoria,Queensland,South Australia,Western Australia,Tasmania,Australian Capital Territory,Northern Territory"</formula1>
    </dataValidation>
    <dataValidation sqref="G4:G103" showErrorMessage="1" showInputMessage="1" allowBlank="1" type="decimal" operator="between">
      <formula1>0</formula1>
      <formula2>5000</formula2>
    </dataValidation>
    <dataValidation sqref="H4:H103" showErrorMessage="1" showInputMessage="1" allowBlank="1" type="list">
      <formula1>'Instructions'!$H$4:$H$7</formula1>
    </dataValidation>
    <dataValidation sqref="I4:I103" showErrorMessage="1" showInputMessage="1" allowBlank="1" type="list">
      <formula1>'Instructions'!$H$11:$H$12</formula1>
    </dataValidation>
    <dataValidation sqref="K4:K103" showErrorMessage="1" showInputMessage="1" allowBlank="1" type="decimal" operator="between">
      <formula1>0</formula1>
      <formula2>10</formula2>
    </dataValidation>
    <dataValidation sqref="N4:O103" showErrorMessage="1" showInputMessage="1" allowBlank="1" type="decimal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 fitToPage="1"/>
  </sheetPr>
  <dimension ref="A1:AB38"/>
  <sheetViews>
    <sheetView showGridLines="0" zoomScale="90" zoomScaleNormal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3" customWidth="1" min="1" max="1"/>
    <col width="34" customWidth="1" min="2" max="2"/>
    <col width="14" customWidth="1" min="3" max="3"/>
    <col width="20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</cols>
  <sheetData>
    <row r="1" ht="28" customHeight="1">
      <c r="A1" s="42" t="inlineStr">
        <is>
          <t>Road Trip Cost Summary Dashboard</t>
        </is>
      </c>
    </row>
    <row r="2"/>
    <row r="3">
      <c r="A3" s="43" t="inlineStr">
        <is>
          <t>Editable assumptions</t>
        </is>
      </c>
      <c r="B3" s="43" t="inlineStr">
        <is>
          <t>Value</t>
        </is>
      </c>
    </row>
    <row r="4">
      <c r="A4" s="44" t="inlineStr">
        <is>
          <t>Budget per leg</t>
        </is>
      </c>
      <c r="B4" s="45" t="n">
        <v>250</v>
      </c>
    </row>
    <row r="5">
      <c r="A5" s="44" t="inlineStr">
        <is>
          <t>GST rate</t>
        </is>
      </c>
      <c r="B5" s="46" t="n">
        <v>0.1</v>
      </c>
    </row>
    <row r="6">
      <c r="A6" s="44" t="inlineStr">
        <is>
          <t>Trip start date</t>
        </is>
      </c>
      <c r="B6" s="47" t="n">
        <v>46122</v>
      </c>
    </row>
    <row r="7">
      <c r="A7" s="44" t="inlineStr">
        <is>
          <t>Trip end date</t>
        </is>
      </c>
      <c r="B7" s="47" t="n">
        <v>46130</v>
      </c>
    </row>
    <row r="8"/>
    <row r="9">
      <c r="A9" s="48" t="inlineStr">
        <is>
          <t>Trip metrics</t>
        </is>
      </c>
      <c r="B9" s="48" t="inlineStr">
        <is>
          <t>Value</t>
        </is>
      </c>
    </row>
    <row r="10">
      <c r="A10" s="49" t="inlineStr">
        <is>
          <t>Total distance (km)</t>
        </is>
      </c>
      <c r="B10" s="50">
        <f>SUM('Trip Costs'!$G$4:$G$103)</f>
        <v/>
      </c>
      <c r="D10" s="48" t="inlineStr">
        <is>
          <t>Cost breakdown</t>
        </is>
      </c>
      <c r="E10" s="48" t="inlineStr">
        <is>
          <t>Amount</t>
        </is>
      </c>
    </row>
    <row r="11">
      <c r="A11" s="44" t="inlineStr">
        <is>
          <t>Total estimated litres</t>
        </is>
      </c>
      <c r="B11" s="51">
        <f>SUM('Trip Costs'!$L$4:$L$103)</f>
        <v/>
      </c>
      <c r="D11" s="49" t="inlineStr">
        <is>
          <t>Fuel</t>
        </is>
      </c>
      <c r="E11" s="52">
        <f>$B$12</f>
        <v/>
      </c>
    </row>
    <row r="12">
      <c r="A12" s="49" t="inlineStr">
        <is>
          <t>Total fuel cost</t>
        </is>
      </c>
      <c r="B12" s="52">
        <f>SUM('Trip Costs'!$M$4:$M$103)</f>
        <v/>
      </c>
      <c r="D12" s="44" t="inlineStr">
        <is>
          <t>Tolls</t>
        </is>
      </c>
      <c r="E12" s="53">
        <f>$B$13</f>
        <v/>
      </c>
    </row>
    <row r="13">
      <c r="A13" s="44" t="inlineStr">
        <is>
          <t>Total tolls</t>
        </is>
      </c>
      <c r="B13" s="53">
        <f>SUM('Trip Costs'!$N$4:$N$103)</f>
        <v/>
      </c>
      <c r="D13" s="49" t="inlineStr">
        <is>
          <t>Parking/Other</t>
        </is>
      </c>
      <c r="E13" s="52">
        <f>$B$14</f>
        <v/>
      </c>
    </row>
    <row r="14">
      <c r="A14" s="49" t="inlineStr">
        <is>
          <t>Total parking/other costs</t>
        </is>
      </c>
      <c r="B14" s="52">
        <f>SUM('Trip Costs'!$O$4:$O$103)</f>
        <v/>
      </c>
    </row>
    <row r="15">
      <c r="A15" s="44" t="inlineStr">
        <is>
          <t>Total trip cost</t>
        </is>
      </c>
      <c r="B15" s="53">
        <f>SUM('Trip Costs'!$P$4:$P$103)</f>
        <v/>
      </c>
    </row>
    <row r="16">
      <c r="A16" s="49" t="inlineStr">
        <is>
          <t>Average cost per kilometre</t>
        </is>
      </c>
      <c r="B16" s="54">
        <f>IFERROR(AVERAGE('Trip Costs'!$Q$4:$Q$103),0)</f>
        <v/>
      </c>
    </row>
    <row r="17">
      <c r="A17" s="44" t="inlineStr">
        <is>
          <t>Average fuel price</t>
        </is>
      </c>
      <c r="B17" s="53">
        <f>IFERROR(AVERAGE('Trip Costs'!$K$4:$K$103),0)</f>
        <v/>
      </c>
    </row>
    <row r="18">
      <c r="A18" s="49" t="inlineStr">
        <is>
          <t>Total GST component</t>
        </is>
      </c>
      <c r="B18" s="52">
        <f>SUM('Trip Costs'!$R$4:$R$103)</f>
        <v/>
      </c>
    </row>
    <row r="19">
      <c r="A19" s="44" t="inlineStr">
        <is>
          <t>Number of legs over budget</t>
        </is>
      </c>
      <c r="B19" s="55">
        <f>COUNTIF('Trip Costs'!$S$4:$S$103,"Over budget")</f>
        <v/>
      </c>
    </row>
    <row r="20">
      <c r="A20" s="49" t="inlineStr">
        <is>
          <t>Fuel cost as % of total trip cost</t>
        </is>
      </c>
      <c r="B20" s="56">
        <f>IFERROR($B$12/$B$15,0)</f>
        <v/>
      </c>
    </row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</sheetData>
  <mergeCells count="1">
    <mergeCell ref="A1:H1"/>
  </mergeCells>
  <dataValidations count="3">
    <dataValidation sqref="B4" showErrorMessage="1" showInputMessage="1" allowBlank="0" type="decimal" operator="between">
      <formula1>0</formula1>
      <formula2>10000</formula2>
    </dataValidation>
    <dataValidation sqref="B5" showErrorMessage="1" showInputMessage="1" allowBlank="0" type="decimal" operator="between">
      <formula1>0</formula1>
      <formula2>1</formula2>
    </dataValidation>
    <dataValidation sqref="B6:B7" showErrorMessage="1" showInputMessage="1" allowBlank="0" type="date" operator="between">
      <formula1>1</formula1>
      <formula2>100000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 fitToPage="1"/>
  </sheetPr>
  <dimension ref="A1:I13"/>
  <sheetViews>
    <sheetView showGridLines="0" zoomScale="80" zoomScaleNormal="80" workbookViewId="0">
      <selection activeCell="A1" sqref="A1"/>
    </sheetView>
  </sheetViews>
  <sheetFormatPr baseColWidth="8" defaultRowHeight="15"/>
  <cols>
    <col width="8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1" customWidth="1" min="8" max="8"/>
    <col width="32" customWidth="1" min="9" max="9"/>
  </cols>
  <sheetData>
    <row r="1" ht="26" customHeight="1">
      <c r="A1" s="57" t="inlineStr">
        <is>
          <t>Instructions and Vehicle Reference</t>
        </is>
      </c>
    </row>
    <row r="2"/>
    <row r="3">
      <c r="A3" s="58" t="inlineStr">
        <is>
          <t>How to use this workbook</t>
        </is>
      </c>
      <c r="B3" s="32" t="n"/>
      <c r="C3" s="32" t="n"/>
      <c r="D3" s="32" t="n"/>
      <c r="E3" s="32" t="n"/>
      <c r="H3" s="59" t="inlineStr">
        <is>
          <t>Vehicle</t>
        </is>
      </c>
      <c r="I3" s="59" t="inlineStr">
        <is>
          <t>Average Fuel Efficiency (L/100 km)</t>
        </is>
      </c>
    </row>
    <row r="4" ht="28" customHeight="1">
      <c r="A4" s="49" t="inlineStr">
        <is>
          <t>1. Enter or update trip legs in the pale yellow input cells on the Trip Costs sheet.</t>
        </is>
      </c>
      <c r="H4" s="60" t="inlineStr">
        <is>
          <t>Toyota RAV4</t>
        </is>
      </c>
      <c r="I4" s="61" t="n">
        <v>7.1</v>
      </c>
    </row>
    <row r="5" ht="28" customHeight="1">
      <c r="A5" s="44" t="inlineStr">
        <is>
          <t>2. Distances must be entered in kilometres.</t>
        </is>
      </c>
      <c r="H5" s="60" t="inlineStr">
        <is>
          <t>Mazda CX-5</t>
        </is>
      </c>
      <c r="I5" s="61" t="n">
        <v>6.6</v>
      </c>
    </row>
    <row r="6" ht="28" customHeight="1">
      <c r="A6" s="49" t="inlineStr">
        <is>
          <t>3. Fuel efficiency is calculated from the vehicle lookup table.</t>
        </is>
      </c>
      <c r="H6" s="60" t="inlineStr">
        <is>
          <t>Hyundai Tucson</t>
        </is>
      </c>
      <c r="I6" s="61" t="n">
        <v>7.3</v>
      </c>
    </row>
    <row r="7" ht="28" customHeight="1">
      <c r="A7" s="44" t="inlineStr">
        <is>
          <t>4. Update fuel prices when planning a future trip.</t>
        </is>
      </c>
      <c r="H7" s="60" t="inlineStr">
        <is>
          <t>Subaru Outback</t>
        </is>
      </c>
      <c r="I7" s="61" t="n">
        <v>8.1</v>
      </c>
    </row>
    <row r="8" ht="28" customHeight="1">
      <c r="A8" s="49" t="inlineStr">
        <is>
          <t>5. Toll and parking costs should include GST where applicable.</t>
        </is>
      </c>
    </row>
    <row r="9" ht="28" customHeight="1">
      <c r="A9" s="44" t="inlineStr">
        <is>
          <t>6. Review the dashboard before travelling.</t>
        </is>
      </c>
    </row>
    <row r="10" ht="28" customHeight="1">
      <c r="A10" s="49" t="inlineStr">
        <is>
          <t>7. Keep receipts for fuel and other travel costs if claiming business deductions.</t>
        </is>
      </c>
      <c r="H10" s="59" t="inlineStr">
        <is>
          <t>Fuel Type</t>
        </is>
      </c>
      <c r="I10" s="59" t="inlineStr">
        <is>
          <t>Reference</t>
        </is>
      </c>
    </row>
    <row r="11" ht="28" customHeight="1">
      <c r="A11" s="44" t="inlineStr">
        <is>
          <t>8. GST and deduction treatment should be confirmed with a registered tax agent and the ATO.</t>
        </is>
      </c>
      <c r="H11" s="60" t="inlineStr">
        <is>
          <t>Petrol</t>
        </is>
      </c>
      <c r="I11" s="44" t="inlineStr">
        <is>
          <t>Unleaded petrol</t>
        </is>
      </c>
    </row>
    <row r="12">
      <c r="H12" s="60" t="inlineStr">
        <is>
          <t>Diesel</t>
        </is>
      </c>
      <c r="I12" s="44" t="inlineStr">
        <is>
          <t>Automotive diesel</t>
        </is>
      </c>
    </row>
    <row r="13">
      <c r="A13" s="62" t="inlineStr">
        <is>
          <t>Vehicle efficiencies are planning estimates only. Update the reference values to match the vehicle being used.</t>
        </is>
      </c>
    </row>
  </sheetData>
  <mergeCells count="1">
    <mergeCell ref="A1:I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2026-09-07T10:07:19Z</dcterms:created>
  <dcterms:modified xmlns:dcterms="http://purl.org/dc/terms/" xmlns:xsi="http://www.w3.org/2001/XMLSchema-instance" xsi:type="dcterms:W3CDTF">2026-09-07T10:07:19Z</dcterms:modified>
</cp:coreProperties>
</file>