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teen Roster" sheetId="1" state="visible" r:id="rId1"/>
    <sheet xmlns:r="http://schemas.openxmlformats.org/officeDocument/2006/relationships" name="Volunteer Directory" sheetId="2" state="visible" r:id="rId2"/>
    <sheet xmlns:r="http://schemas.openxmlformats.org/officeDocument/2006/relationships" name="Roster Dashboard" sheetId="3" state="visible" r:id="rId3"/>
  </sheets>
  <definedNames>
    <definedName name="_xlnm.Print_Area" localSheetId="0">'Canteen Roster'!$A$1:$O$18</definedName>
    <definedName name="_xlnm.Print_Area" localSheetId="1">'Volunteer Directory'!$A$1:$Q$15</definedName>
    <definedName name="_xlnm.Print_Area" localSheetId="2">'Roster Dashboard'!$A$1:$N$42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$#,##0.00 &quot;AUD&quot;"/>
  </numFmts>
  <fonts count="8">
    <font>
      <name val="Calibri"/>
      <family val="2"/>
      <color theme="1"/>
      <sz val="11"/>
      <scheme val="minor"/>
    </font>
    <font>
      <b val="1"/>
      <color rgb="001E293B"/>
      <sz val="16"/>
    </font>
    <font>
      <b val="1"/>
      <color rgb="00006A4E"/>
      <sz val="10"/>
    </font>
    <font>
      <color rgb="001E293B"/>
      <sz val="10"/>
    </font>
    <font>
      <b val="1"/>
      <color rgb="001E293B"/>
      <sz val="12"/>
    </font>
    <font>
      <b val="1"/>
      <color rgb="00FFFFFF"/>
      <sz val="11"/>
    </font>
    <font>
      <color rgb="00475569"/>
      <sz val="10"/>
    </font>
    <font>
      <b val="1"/>
      <color rgb="00DC2626"/>
      <sz val="10"/>
    </font>
  </fonts>
  <fills count="6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006A4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2" fillId="2" borderId="1" pivotButton="0" quotePrefix="0" xfId="0"/>
    <xf numFmtId="1" fontId="4" fillId="2" borderId="1" pivotButton="0" quotePrefix="0" xfId="0"/>
    <xf numFmtId="165" fontId="4" fillId="2" borderId="1" pivotButton="0" quotePrefix="0" xfId="0"/>
    <xf numFmtId="0" fontId="5" fillId="3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18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8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left" vertical="center"/>
    </xf>
    <xf numFmtId="0" fontId="6" fillId="0" borderId="0" pivotButton="0" quotePrefix="0" xfId="0"/>
    <xf numFmtId="164" fontId="3" fillId="0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4" fillId="2" borderId="1" pivotButton="0" quotePrefix="0" xfId="0"/>
    <xf numFmtId="0" fontId="4" fillId="2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wrapText="1"/>
    </xf>
    <xf numFmtId="165" fontId="4" fillId="2" borderId="1" applyAlignment="1" pivotButton="0" quotePrefix="0" xfId="0">
      <alignment horizontal="center" vertical="center"/>
    </xf>
    <xf numFmtId="2" fontId="4" fillId="2" borderId="1" applyAlignment="1" pivotButton="0" quotePrefix="0" xfId="0">
      <alignment horizontal="center" vertical="center"/>
    </xf>
    <xf numFmtId="166" fontId="4" fillId="2" borderId="1" applyAlignment="1" pivotButton="0" quotePrefix="0" xfId="0">
      <alignment horizontal="center" vertical="center"/>
    </xf>
    <xf numFmtId="0" fontId="5" fillId="5" borderId="0" pivotButton="0" quotePrefix="0" xfId="0"/>
    <xf numFmtId="0" fontId="5" fillId="3" borderId="1" pivotButton="0" quotePrefix="0" xfId="0"/>
    <xf numFmtId="0" fontId="3" fillId="0" borderId="1" pivotButton="0" quotePrefix="0" xfId="0"/>
    <xf numFmtId="0" fontId="3" fillId="4" borderId="1" pivotButton="0" quotePrefix="0" xfId="0"/>
    <xf numFmtId="165" fontId="3" fillId="0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4" fontId="3" fillId="0" borderId="0" pivotButton="0" quotePrefix="0" xfId="0"/>
    <xf numFmtId="165" fontId="4" fillId="2" borderId="1" pivotButton="0" quotePrefix="0" xfId="0"/>
    <xf numFmtId="164" fontId="3" fillId="0" borderId="1" applyAlignment="1" pivotButton="0" quotePrefix="0" xfId="0">
      <alignment horizontal="left" vertical="center"/>
    </xf>
    <xf numFmtId="166" fontId="3" fillId="0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4" fillId="2" borderId="1" applyAlignment="1" pivotButton="0" quotePrefix="0" xfId="0">
      <alignment horizontal="center" vertical="center"/>
    </xf>
    <xf numFmtId="166" fontId="4" fillId="2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 shrinkToFit="1"/>
    </xf>
    <xf numFmtId="0" fontId="3" fillId="0" borderId="0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  <xf numFmtId="10" fontId="4" fillId="2" borderId="1" pivotButton="0" quotePrefix="0" xfId="0"/>
    <xf numFmtId="0" fontId="5" fillId="3" borderId="1" applyAlignment="1" pivotButton="0" quotePrefix="0" xfId="0">
      <alignment horizontal="center" vertical="center" wrapText="1" shrinkToFit="1"/>
    </xf>
    <xf numFmtId="0" fontId="1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10" fontId="4" fillId="2" borderId="1" applyAlignment="1" pivotButton="0" quotePrefix="0" xfId="0">
      <alignment horizontal="center" vertical="center" wrapText="1"/>
    </xf>
    <xf numFmtId="2" fontId="4" fillId="2" borderId="1" applyAlignment="1" pivotButton="0" quotePrefix="0" xfId="0">
      <alignment horizontal="center" vertical="center" wrapText="1"/>
    </xf>
    <xf numFmtId="166" fontId="4" fillId="2" borderId="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0" fontId="3" fillId="0" borderId="1" applyAlignment="1" pivotButton="0" quotePrefix="0" xfId="0">
      <alignment horizontal="center" vertical="center" wrapText="1"/>
    </xf>
    <xf numFmtId="10" fontId="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b val="1"/>
        <color rgb="00DC2626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ont>
        <b val="1"/>
        <color rgb="00166534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Required vs Filled Shifts by 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'Roster Dashboard'!B19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'Roster Dashboard'!$A$20:$A$24</f>
            </numRef>
          </cat>
          <val>
            <numRef>
              <f>'Roster Dashboard'!$B$20:$B$24</f>
            </numRef>
          </val>
        </ser>
        <ser>
          <idx val="1"/>
          <order val="1"/>
          <tx>
            <strRef>
              <f>'Roster Dashboard'!C19</f>
            </strRef>
          </tx>
          <spPr>
            <a:solidFill xmlns:a="http://schemas.openxmlformats.org/drawingml/2006/main">
              <a:srgbClr val="006A4E"/>
            </a:solidFill>
            <a:ln xmlns:a="http://schemas.openxmlformats.org/drawingml/2006/main">
              <a:prstDash val="solid"/>
            </a:ln>
          </spPr>
          <cat>
            <numRef>
              <f>'Roster Dashboard'!$A$20:$A$24</f>
            </numRef>
          </cat>
          <val>
            <numRef>
              <f>'Roster Dashboard'!$C$20:$C$24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Shifts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Shift Status Distribution</a:t>
            </a:r>
          </a:p>
        </rich>
      </tx>
    </title>
    <plotArea>
      <pieChart>
        <varyColors val="1"/>
        <ser>
          <idx val="0"/>
          <order val="0"/>
          <tx>
            <strRef>
              <f>'Roster Dashboard'!B12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'Roster Dashboard'!$A$13:$A$15</f>
            </numRef>
          </cat>
          <val>
            <numRef>
              <f>'Roster Dashboard'!$B$13:$B$15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6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23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8"/>
  <sheetViews>
    <sheetView showGridLines="0" zoomScale="55" zoomScaleNormal="5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.36" customWidth="1" min="1" max="1"/>
    <col width="21.72" customWidth="1" min="2" max="2"/>
    <col width="24" customWidth="1" min="3" max="3"/>
    <col width="17.82" customWidth="1" min="4" max="4"/>
    <col width="13.92" customWidth="1" min="5" max="5"/>
    <col width="24" customWidth="1" min="6" max="6"/>
    <col width="13" customWidth="1" min="7" max="7"/>
    <col width="18" customWidth="1" min="8" max="8"/>
    <col width="14" customWidth="1" min="9" max="9"/>
    <col width="16" customWidth="1" min="10" max="10"/>
    <col width="14" customWidth="1" min="11" max="11"/>
    <col width="12" customWidth="1" min="12" max="12"/>
    <col width="10" customWidth="1" min="13" max="13"/>
    <col width="16" customWidth="1" min="14" max="14"/>
    <col width="38" customWidth="1" min="15" max="15"/>
  </cols>
  <sheetData>
    <row r="1">
      <c r="A1" s="1" t="inlineStr">
        <is>
          <t>School Canteen Weekly Roster</t>
        </is>
      </c>
    </row>
    <row r="2" ht="32" customHeight="1">
      <c r="A2" s="50" t="inlineStr">
        <is>
          <t>School Name:</t>
        </is>
      </c>
      <c r="B2" s="51" t="inlineStr">
        <is>
          <t>Riverside Primary School</t>
        </is>
      </c>
      <c r="C2" s="52" t="n"/>
      <c r="D2" s="50" t="inlineStr">
        <is>
          <t>Roster Coordinator:</t>
        </is>
      </c>
      <c r="E2" s="51" t="inlineStr">
        <is>
          <t>Olivia Bennett</t>
        </is>
      </c>
      <c r="F2" s="52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</row>
    <row r="3">
      <c r="A3" s="2" t="inlineStr">
        <is>
          <t>Week Commencing:</t>
        </is>
      </c>
      <c r="B3" s="38" t="n">
        <v>46237</v>
      </c>
      <c r="D3" s="2" t="inlineStr">
        <is>
          <t>Contact:</t>
        </is>
      </c>
      <c r="E3" s="3" t="inlineStr">
        <is>
          <t>olivia.bennett@riversideps.edu.au</t>
        </is>
      </c>
    </row>
    <row r="4">
      <c r="A4" s="5" t="inlineStr">
        <is>
          <t>Total Shifts Required</t>
        </is>
      </c>
      <c r="B4" s="6">
        <f>COUNTA(A9:A18)</f>
        <v/>
      </c>
    </row>
    <row r="5">
      <c r="A5" s="5" t="inlineStr">
        <is>
          <t>Shifts Filled</t>
        </is>
      </c>
      <c r="B5" s="6">
        <f>COUNTIF(L9:L18,"Assigned")</f>
        <v/>
      </c>
    </row>
    <row r="6">
      <c r="A6" s="5" t="inlineStr">
        <is>
          <t>Vacant Shifts</t>
        </is>
      </c>
      <c r="B6" s="6">
        <f>COUNTIF(L9:L18,"Vacant")</f>
        <v/>
      </c>
    </row>
    <row r="7">
      <c r="A7" s="5" t="inlineStr">
        <is>
          <t>Fill Rate</t>
        </is>
      </c>
      <c r="B7" s="53">
        <f>IF(B4=0,0,B5/B4)</f>
        <v/>
      </c>
    </row>
    <row r="8">
      <c r="A8" s="8" t="inlineStr">
        <is>
          <t>Roster Date</t>
        </is>
      </c>
      <c r="B8" s="8" t="inlineStr">
        <is>
          <t>Day</t>
        </is>
      </c>
      <c r="C8" s="8" t="inlineStr">
        <is>
          <t>Shift</t>
        </is>
      </c>
      <c r="D8" s="8" t="inlineStr">
        <is>
          <t>Start Time</t>
        </is>
      </c>
      <c r="E8" s="8" t="inlineStr">
        <is>
          <t>Finish Time</t>
        </is>
      </c>
      <c r="F8" s="8" t="inlineStr">
        <is>
          <t>Role</t>
        </is>
      </c>
      <c r="G8" s="8" t="inlineStr">
        <is>
          <t>Staff / Volunteer Required</t>
        </is>
      </c>
      <c r="H8" s="8" t="inlineStr">
        <is>
          <t>Assigned To</t>
        </is>
      </c>
      <c r="I8" s="8" t="inlineStr">
        <is>
          <t>Mobile Contact</t>
        </is>
      </c>
      <c r="J8" s="8" t="inlineStr">
        <is>
          <t>Working With Children Check Status</t>
        </is>
      </c>
      <c r="K8" s="8" t="inlineStr">
        <is>
          <t>Dietary / Food Safety Training</t>
        </is>
      </c>
      <c r="L8" s="8" t="inlineStr">
        <is>
          <t>Shift Status</t>
        </is>
      </c>
      <c r="M8" s="8" t="inlineStr">
        <is>
          <t>Hours</t>
        </is>
      </c>
      <c r="N8" s="8" t="inlineStr">
        <is>
          <t>Estimated Payment</t>
        </is>
      </c>
      <c r="O8" s="8" t="inlineStr">
        <is>
          <t>Notes</t>
        </is>
      </c>
    </row>
    <row r="9">
      <c r="A9" s="40" t="n">
        <v>46237</v>
      </c>
      <c r="B9" s="10">
        <f>TEXT(A9,"dddd")</f>
        <v/>
      </c>
      <c r="C9" s="10" t="inlineStr">
        <is>
          <t>Morning Prep</t>
        </is>
      </c>
      <c r="D9" s="11" t="n">
        <v>0.3541666666666667</v>
      </c>
      <c r="E9" s="11" t="n">
        <v>0.4583333333333333</v>
      </c>
      <c r="F9" s="12" t="inlineStr">
        <is>
          <t>Canteen Supervisor</t>
        </is>
      </c>
      <c r="G9" s="10" t="n">
        <v>1</v>
      </c>
      <c r="H9" s="13" t="inlineStr">
        <is>
          <t>Mia Wilson</t>
        </is>
      </c>
      <c r="I9" s="13" t="inlineStr">
        <is>
          <t>0412 345 678</t>
        </is>
      </c>
      <c r="J9" s="14" t="inlineStr">
        <is>
          <t>Valid</t>
        </is>
      </c>
      <c r="K9" s="14" t="inlineStr">
        <is>
          <t>Completed</t>
        </is>
      </c>
      <c r="L9" s="14" t="inlineStr">
        <is>
          <t>Assigned</t>
        </is>
      </c>
      <c r="M9" s="15">
        <f>(E9-D9)*24</f>
        <v/>
      </c>
      <c r="N9" s="41">
        <f>IF(L9="Assigned",IF(F9="Canteen Supervisor",M9*32.50,0),0)</f>
        <v/>
      </c>
      <c r="O9" s="13" t="inlineStr">
        <is>
          <t>Reconciliation of float at open.</t>
        </is>
      </c>
    </row>
    <row r="10">
      <c r="A10" s="42" t="n">
        <v>46237</v>
      </c>
      <c r="B10" s="18">
        <f>TEXT(A10,"dddd")</f>
        <v/>
      </c>
      <c r="C10" s="18" t="inlineStr">
        <is>
          <t>Lunch Service / Pack Down</t>
        </is>
      </c>
      <c r="D10" s="19" t="n">
        <v>0.4583333333333333</v>
      </c>
      <c r="E10" s="19" t="n">
        <v>0.5833333333333334</v>
      </c>
      <c r="F10" s="20" t="inlineStr">
        <is>
          <t>Counter Service Volunteer</t>
        </is>
      </c>
      <c r="G10" s="18" t="n">
        <v>1</v>
      </c>
      <c r="H10" s="20" t="inlineStr">
        <is>
          <t>Jack Thompson</t>
        </is>
      </c>
      <c r="I10" s="20" t="inlineStr">
        <is>
          <t>0423 456 789</t>
        </is>
      </c>
      <c r="J10" s="18" t="inlineStr">
        <is>
          <t>Valid</t>
        </is>
      </c>
      <c r="K10" s="18" t="inlineStr">
        <is>
          <t>Completed</t>
        </is>
      </c>
      <c r="L10" s="18" t="inlineStr">
        <is>
          <t>Assigned</t>
        </is>
      </c>
      <c r="M10" s="21">
        <f>(E10-D10)*24</f>
        <v/>
      </c>
      <c r="N10" s="43">
        <f>IF(L10="Assigned",IF(F10="Canteen Supervisor",M10*32.50,0),0)</f>
        <v/>
      </c>
      <c r="O10" s="20" t="inlineStr">
        <is>
          <t>Assist with Sushi Day orders.</t>
        </is>
      </c>
    </row>
    <row r="11">
      <c r="A11" s="40" t="n">
        <v>46238</v>
      </c>
      <c r="B11" s="10">
        <f>TEXT(A11,"dddd")</f>
        <v/>
      </c>
      <c r="C11" s="10" t="inlineStr">
        <is>
          <t>Morning Prep</t>
        </is>
      </c>
      <c r="D11" s="11" t="n">
        <v>0.3541666666666667</v>
      </c>
      <c r="E11" s="11" t="n">
        <v>0.4583333333333333</v>
      </c>
      <c r="F11" s="12" t="inlineStr">
        <is>
          <t>Food Preparation Volunteer</t>
        </is>
      </c>
      <c r="G11" s="10" t="n">
        <v>1</v>
      </c>
      <c r="H11" s="13" t="inlineStr">
        <is>
          <t>Charlotte Nguyen</t>
        </is>
      </c>
      <c r="I11" s="13" t="inlineStr">
        <is>
          <t>0434 567 890</t>
        </is>
      </c>
      <c r="J11" s="14" t="inlineStr">
        <is>
          <t>Expiring</t>
        </is>
      </c>
      <c r="K11" s="14" t="inlineStr">
        <is>
          <t>Completed</t>
        </is>
      </c>
      <c r="L11" s="14" t="inlineStr">
        <is>
          <t>Assigned</t>
        </is>
      </c>
      <c r="M11" s="15">
        <f>(E11-D11)*24</f>
        <v/>
      </c>
      <c r="N11" s="41">
        <f>IF(L11="Assigned",IF(F11="Canteen Supervisor",M11*32.50,0),0)</f>
        <v/>
      </c>
      <c r="O11" s="13" t="inlineStr">
        <is>
          <t>Check sandwich stock.</t>
        </is>
      </c>
    </row>
    <row r="12">
      <c r="A12" s="42" t="n">
        <v>46238</v>
      </c>
      <c r="B12" s="18">
        <f>TEXT(A12,"dddd")</f>
        <v/>
      </c>
      <c r="C12" s="18" t="inlineStr">
        <is>
          <t>Lunch Service / Pack Down</t>
        </is>
      </c>
      <c r="D12" s="19" t="n">
        <v>0.4583333333333333</v>
      </c>
      <c r="E12" s="19" t="n">
        <v>0.5833333333333334</v>
      </c>
      <c r="F12" s="20" t="inlineStr">
        <is>
          <t>Counter Service Volunteer</t>
        </is>
      </c>
      <c r="G12" s="18" t="n">
        <v>1</v>
      </c>
      <c r="H12" s="20" t="inlineStr">
        <is>
          <t>Noah Harris</t>
        </is>
      </c>
      <c r="I12" s="20" t="inlineStr">
        <is>
          <t>0445 678 901</t>
        </is>
      </c>
      <c r="J12" s="18" t="inlineStr">
        <is>
          <t>Valid</t>
        </is>
      </c>
      <c r="K12" s="18" t="inlineStr">
        <is>
          <t>Required</t>
        </is>
      </c>
      <c r="L12" s="18" t="inlineStr">
        <is>
          <t>Pending</t>
        </is>
      </c>
      <c r="M12" s="21">
        <f>(E12-D12)*24</f>
        <v/>
      </c>
      <c r="N12" s="43">
        <f>IF(L12="Assigned",IF(F12="Canteen Supervisor",M12*32.50,0),0)</f>
        <v/>
      </c>
      <c r="O12" s="20" t="inlineStr">
        <is>
          <t>Awaiting confirmation of availability.</t>
        </is>
      </c>
    </row>
    <row r="13">
      <c r="A13" s="40" t="n">
        <v>46239</v>
      </c>
      <c r="B13" s="10">
        <f>TEXT(A13,"dddd")</f>
        <v/>
      </c>
      <c r="C13" s="10" t="inlineStr">
        <is>
          <t>Morning Prep</t>
        </is>
      </c>
      <c r="D13" s="11" t="n">
        <v>0.3541666666666667</v>
      </c>
      <c r="E13" s="11" t="n">
        <v>0.4583333333333333</v>
      </c>
      <c r="F13" s="12" t="inlineStr">
        <is>
          <t>Canteen Supervisor</t>
        </is>
      </c>
      <c r="G13" s="10" t="n">
        <v>1</v>
      </c>
      <c r="H13" s="13" t="inlineStr">
        <is>
          <t>Ruby Patel</t>
        </is>
      </c>
      <c r="I13" s="13" t="inlineStr">
        <is>
          <t>0456 789 012</t>
        </is>
      </c>
      <c r="J13" s="14" t="inlineStr">
        <is>
          <t>Valid</t>
        </is>
      </c>
      <c r="K13" s="14" t="inlineStr">
        <is>
          <t>Completed</t>
        </is>
      </c>
      <c r="L13" s="14" t="inlineStr">
        <is>
          <t>Assigned</t>
        </is>
      </c>
      <c r="M13" s="15">
        <f>(E13-D13)*24</f>
        <v/>
      </c>
      <c r="N13" s="41">
        <f>IF(L13="Assigned",IF(F13="Canteen Supervisor",M13*32.50,0),0)</f>
        <v/>
      </c>
      <c r="O13" s="13" t="inlineStr">
        <is>
          <t>Specials: baked potatoes.</t>
        </is>
      </c>
    </row>
    <row r="14">
      <c r="A14" s="42" t="n">
        <v>46239</v>
      </c>
      <c r="B14" s="18">
        <f>TEXT(A14,"dddd")</f>
        <v/>
      </c>
      <c r="C14" s="18" t="inlineStr">
        <is>
          <t>Lunch Service / Pack Down</t>
        </is>
      </c>
      <c r="D14" s="19" t="n">
        <v>0.4583333333333333</v>
      </c>
      <c r="E14" s="19" t="n">
        <v>0.5833333333333334</v>
      </c>
      <c r="F14" s="20" t="inlineStr">
        <is>
          <t>Dishwasher / Clean-up</t>
        </is>
      </c>
      <c r="G14" s="18" t="n">
        <v>1</v>
      </c>
      <c r="H14" s="20" t="inlineStr">
        <is>
          <t>Liam O'Connor</t>
        </is>
      </c>
      <c r="I14" s="20" t="inlineStr">
        <is>
          <t>0467 890 123</t>
        </is>
      </c>
      <c r="J14" s="18" t="inlineStr">
        <is>
          <t>Valid</t>
        </is>
      </c>
      <c r="K14" s="18" t="inlineStr">
        <is>
          <t>Completed</t>
        </is>
      </c>
      <c r="L14" s="18" t="inlineStr">
        <is>
          <t>Assigned</t>
        </is>
      </c>
      <c r="M14" s="21">
        <f>(E14-D14)*24</f>
        <v/>
      </c>
      <c r="N14" s="43">
        <f>IF(L14="Assigned",IF(F14="Canteen Supervisor",M14*32.50,0),0)</f>
        <v/>
      </c>
      <c r="O14" s="20" t="inlineStr">
        <is>
          <t>Deep clean bain-marie.</t>
        </is>
      </c>
    </row>
    <row r="15">
      <c r="A15" s="40" t="n">
        <v>46240</v>
      </c>
      <c r="B15" s="10">
        <f>TEXT(A15,"dddd")</f>
        <v/>
      </c>
      <c r="C15" s="10" t="inlineStr">
        <is>
          <t>Morning Prep</t>
        </is>
      </c>
      <c r="D15" s="11" t="n">
        <v>0.3541666666666667</v>
      </c>
      <c r="E15" s="11" t="n">
        <v>0.4583333333333333</v>
      </c>
      <c r="F15" s="12" t="inlineStr">
        <is>
          <t>Food Preparation Volunteer</t>
        </is>
      </c>
      <c r="G15" s="10" t="n">
        <v>1</v>
      </c>
      <c r="H15" s="13" t="inlineStr">
        <is>
          <t>Isla Martin</t>
        </is>
      </c>
      <c r="I15" s="13" t="inlineStr">
        <is>
          <t>0478 901 234</t>
        </is>
      </c>
      <c r="J15" s="14" t="inlineStr">
        <is>
          <t>Not Recorded</t>
        </is>
      </c>
      <c r="K15" s="14" t="inlineStr">
        <is>
          <t>Required</t>
        </is>
      </c>
      <c r="L15" s="14" t="inlineStr">
        <is>
          <t>Pending</t>
        </is>
      </c>
      <c r="M15" s="15">
        <f>(E15-D15)*24</f>
        <v/>
      </c>
      <c r="N15" s="41">
        <f>IF(L15="Assigned",IF(F15="Canteen Supervisor",M15*32.50,0),0)</f>
        <v/>
      </c>
      <c r="O15" s="13" t="inlineStr">
        <is>
          <t>WWCC details to be provided.</t>
        </is>
      </c>
    </row>
    <row r="16">
      <c r="A16" s="42" t="n">
        <v>46240</v>
      </c>
      <c r="B16" s="18">
        <f>TEXT(A16,"dddd")</f>
        <v/>
      </c>
      <c r="C16" s="18" t="inlineStr">
        <is>
          <t>Lunch Service / Pack Down</t>
        </is>
      </c>
      <c r="D16" s="19" t="n">
        <v>0.4583333333333333</v>
      </c>
      <c r="E16" s="19" t="n">
        <v>0.5833333333333334</v>
      </c>
      <c r="F16" s="20" t="inlineStr">
        <is>
          <t>Counter Service Volunteer</t>
        </is>
      </c>
      <c r="G16" s="18" t="n">
        <v>1</v>
      </c>
      <c r="H16" s="20" t="inlineStr">
        <is>
          <t>Cooper Williams</t>
        </is>
      </c>
      <c r="I16" s="20" t="inlineStr">
        <is>
          <t>0489 012 345</t>
        </is>
      </c>
      <c r="J16" s="18" t="inlineStr">
        <is>
          <t>Valid</t>
        </is>
      </c>
      <c r="K16" s="18" t="inlineStr">
        <is>
          <t>Completed</t>
        </is>
      </c>
      <c r="L16" s="18" t="inlineStr">
        <is>
          <t>Assigned</t>
        </is>
      </c>
      <c r="M16" s="21">
        <f>(E16-D16)*24</f>
        <v/>
      </c>
      <c r="N16" s="43">
        <f>IF(L16="Assigned",IF(F16="Canteen Supervisor",M16*32.50,0),0)</f>
        <v/>
      </c>
      <c r="O16" s="20" t="inlineStr"/>
    </row>
    <row r="17">
      <c r="A17" s="40" t="n">
        <v>46241</v>
      </c>
      <c r="B17" s="10">
        <f>TEXT(A17,"dddd")</f>
        <v/>
      </c>
      <c r="C17" s="10" t="inlineStr">
        <is>
          <t>Morning Prep</t>
        </is>
      </c>
      <c r="D17" s="11" t="n">
        <v>0.3541666666666667</v>
      </c>
      <c r="E17" s="11" t="n">
        <v>0.4583333333333333</v>
      </c>
      <c r="F17" s="12" t="inlineStr">
        <is>
          <t>Food Preparation Volunteer</t>
        </is>
      </c>
      <c r="G17" s="10" t="n">
        <v>1</v>
      </c>
      <c r="H17" s="13" t="inlineStr"/>
      <c r="I17" s="13" t="inlineStr"/>
      <c r="J17" s="14" t="inlineStr">
        <is>
          <t>Not Recorded</t>
        </is>
      </c>
      <c r="K17" s="14" t="inlineStr">
        <is>
          <t>Required</t>
        </is>
      </c>
      <c r="L17" s="14" t="inlineStr">
        <is>
          <t>Vacant</t>
        </is>
      </c>
      <c r="M17" s="15">
        <f>(E17-D17)*24</f>
        <v/>
      </c>
      <c r="N17" s="41">
        <f>IF(L17="Assigned",IF(F17="Canteen Supervisor",M17*32.50,0),0)</f>
        <v/>
      </c>
      <c r="O17" s="13" t="inlineStr">
        <is>
          <t>Urgent: volunteer required for Friday prep.</t>
        </is>
      </c>
    </row>
    <row r="18">
      <c r="A18" s="42" t="n">
        <v>46241</v>
      </c>
      <c r="B18" s="18">
        <f>TEXT(A18,"dddd")</f>
        <v/>
      </c>
      <c r="C18" s="18" t="inlineStr">
        <is>
          <t>Lunch Service / Pack Down</t>
        </is>
      </c>
      <c r="D18" s="19" t="n">
        <v>0.4583333333333333</v>
      </c>
      <c r="E18" s="19" t="n">
        <v>0.5833333333333334</v>
      </c>
      <c r="F18" s="20" t="inlineStr">
        <is>
          <t>Dishwasher / Clean-up</t>
        </is>
      </c>
      <c r="G18" s="18" t="n">
        <v>1</v>
      </c>
      <c r="H18" s="20" t="inlineStr"/>
      <c r="I18" s="20" t="inlineStr"/>
      <c r="J18" s="18" t="inlineStr">
        <is>
          <t>Not Recorded</t>
        </is>
      </c>
      <c r="K18" s="18" t="inlineStr">
        <is>
          <t>Required</t>
        </is>
      </c>
      <c r="L18" s="18" t="inlineStr">
        <is>
          <t>Vacant</t>
        </is>
      </c>
      <c r="M18" s="21">
        <f>(E18-D18)*24</f>
        <v/>
      </c>
      <c r="N18" s="43">
        <f>IF(L18="Assigned",IF(F18="Canteen Supervisor",M18*32.50,0),0)</f>
        <v/>
      </c>
      <c r="O18" s="20" t="inlineStr">
        <is>
          <t>Urgent: volunteer required for Friday close.</t>
        </is>
      </c>
    </row>
  </sheetData>
  <mergeCells count="1">
    <mergeCell ref="A1:H1"/>
  </mergeCells>
  <conditionalFormatting sqref="L9:L18">
    <cfRule type="cellIs" priority="1" operator="equal" dxfId="0">
      <formula>"Vacant"</formula>
    </cfRule>
    <cfRule type="cellIs" priority="2" operator="equal" dxfId="1">
      <formula>"Pending"</formula>
    </cfRule>
    <cfRule type="cellIs" priority="3" operator="equal" dxfId="2">
      <formula>"Assigned"</formula>
    </cfRule>
  </conditionalFormatting>
  <conditionalFormatting sqref="J9:J18">
    <cfRule type="expression" priority="4" dxfId="0" stopIfTrue="1">
      <formula>OR(J9="Expiring",J9="Not Recorded")</formula>
    </cfRule>
  </conditionalFormatting>
  <dataValidations count="3">
    <dataValidation sqref="L9:L18" showErrorMessage="1" showInputMessage="1" allowBlank="1" type="list">
      <formula1>"Assigned,Pending,Vacant"</formula1>
    </dataValidation>
    <dataValidation sqref="J9:J18" showErrorMessage="1" showInputMessage="1" allowBlank="1" type="list">
      <formula1>"Valid,Expiring,Not Recorded"</formula1>
    </dataValidation>
    <dataValidation sqref="K9:K18" showErrorMessage="1" showInputMessage="1" allowBlank="1" type="list">
      <formula1>"Completed,Required,Not Required"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5"/>
  <sheetViews>
    <sheetView showGridLines="0" zoomScale="55" zoomScaleNormal="5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.36" customWidth="1" min="1" max="1"/>
    <col width="12" customWidth="1" min="2" max="2"/>
    <col width="12" customWidth="1" min="3" max="3"/>
    <col width="18" customWidth="1" min="4" max="4"/>
    <col width="14" customWidth="1" min="5" max="5"/>
    <col width="30" customWidth="1" min="6" max="6"/>
    <col width="14" customWidth="1" min="7" max="7"/>
    <col width="24" customWidth="1" min="8" max="8"/>
    <col width="13.92" customWidth="1" min="9" max="9"/>
    <col width="13" customWidth="1" min="10" max="10"/>
    <col width="12" customWidth="1" min="11" max="11"/>
    <col width="12" customWidth="1" min="12" max="12"/>
    <col width="18.6" customWidth="1" min="13" max="13"/>
    <col width="24" customWidth="1" min="14" max="14"/>
    <col width="15.48" customWidth="1" min="15" max="15"/>
    <col width="14.7" customWidth="1" min="16" max="16"/>
    <col width="38" customWidth="1" min="17" max="17"/>
  </cols>
  <sheetData>
    <row r="1">
      <c r="A1" s="1" t="inlineStr">
        <is>
          <t>Volunteer Directory</t>
        </is>
      </c>
    </row>
    <row r="2">
      <c r="A2" s="23" t="inlineStr">
        <is>
          <t>Maintain volunteer availability, compliance and contact details for roster assignment.</t>
        </is>
      </c>
    </row>
    <row r="3"/>
    <row r="4" ht="32" customHeight="1">
      <c r="A4" s="54" t="inlineStr">
        <is>
          <t>Volunteer ID</t>
        </is>
      </c>
      <c r="B4" s="54" t="inlineStr">
        <is>
          <t>First Name</t>
        </is>
      </c>
      <c r="C4" s="54" t="inlineStr">
        <is>
          <t>Last Name</t>
        </is>
      </c>
      <c r="D4" s="54" t="inlineStr">
        <is>
          <t>Full Name</t>
        </is>
      </c>
      <c r="E4" s="54" t="inlineStr">
        <is>
          <t>Mobile</t>
        </is>
      </c>
      <c r="F4" s="54" t="inlineStr">
        <is>
          <t>Email</t>
        </is>
      </c>
      <c r="G4" s="54" t="inlineStr">
        <is>
          <t>Suburb / City</t>
        </is>
      </c>
      <c r="H4" s="54" t="inlineStr">
        <is>
          <t>Preferred Role</t>
        </is>
      </c>
      <c r="I4" s="54" t="inlineStr">
        <is>
          <t>Available Days</t>
        </is>
      </c>
      <c r="J4" s="54" t="inlineStr">
        <is>
          <t>WWCC Number</t>
        </is>
      </c>
      <c r="K4" s="54" t="inlineStr">
        <is>
          <t>WWCC Expiry</t>
        </is>
      </c>
      <c r="L4" s="54" t="inlineStr">
        <is>
          <t>WWCC Status</t>
        </is>
      </c>
      <c r="M4" s="54" t="inlineStr">
        <is>
          <t>Food Safety Training</t>
        </is>
      </c>
      <c r="N4" s="54" t="inlineStr">
        <is>
          <t>Emergency Contact</t>
        </is>
      </c>
      <c r="O4" s="54" t="inlineStr">
        <is>
          <t>Active Volunteer</t>
        </is>
      </c>
      <c r="P4" s="54" t="inlineStr">
        <is>
          <t>Rostered Shifts</t>
        </is>
      </c>
      <c r="Q4" s="54" t="inlineStr">
        <is>
          <t>Notes</t>
        </is>
      </c>
    </row>
    <row r="5">
      <c r="A5" s="10" t="inlineStr">
        <is>
          <t>V001</t>
        </is>
      </c>
      <c r="B5" s="12" t="inlineStr">
        <is>
          <t>Mia</t>
        </is>
      </c>
      <c r="C5" s="12" t="inlineStr">
        <is>
          <t>Wilson</t>
        </is>
      </c>
      <c r="D5" s="12">
        <f>B5&amp;" "&amp;C5</f>
        <v/>
      </c>
      <c r="E5" s="13" t="inlineStr">
        <is>
          <t>0412 345 678</t>
        </is>
      </c>
      <c r="F5" s="13" t="inlineStr">
        <is>
          <t>mia.wilson@email.com.au</t>
        </is>
      </c>
      <c r="G5" s="12" t="inlineStr">
        <is>
          <t>Sydney NSW</t>
        </is>
      </c>
      <c r="H5" s="13" t="inlineStr">
        <is>
          <t>Canteen Supervisor</t>
        </is>
      </c>
      <c r="I5" s="13" t="inlineStr">
        <is>
          <t>Mon, Wed</t>
        </is>
      </c>
      <c r="J5" s="12" t="inlineStr">
        <is>
          <t>WWC1234567</t>
        </is>
      </c>
      <c r="K5" s="44" t="n">
        <v>46464</v>
      </c>
      <c r="L5" s="10">
        <f>IF(ISNUMBER(K5)=FALSE,"Not Recorded",IF(K5&lt;TODAY(),"Expired",IF(K5&lt;=TODAY()+60,"Expiring","Valid")))</f>
        <v/>
      </c>
      <c r="M5" s="14" t="inlineStr">
        <is>
          <t>Completed</t>
        </is>
      </c>
      <c r="N5" s="13" t="inlineStr">
        <is>
          <t>Tom Wilson 0411 222 333</t>
        </is>
      </c>
      <c r="O5" s="10" t="inlineStr">
        <is>
          <t>Yes</t>
        </is>
      </c>
      <c r="P5" s="10">
        <f>COUNTIF('Canteen Roster'!$H$9:$H$18,D5)</f>
        <v/>
      </c>
      <c r="Q5" s="13" t="inlineStr">
        <is>
          <t>Reliable regular; can supervise.</t>
        </is>
      </c>
    </row>
    <row r="6">
      <c r="A6" s="18" t="inlineStr">
        <is>
          <t>V002</t>
        </is>
      </c>
      <c r="B6" s="20" t="inlineStr">
        <is>
          <t>Jack</t>
        </is>
      </c>
      <c r="C6" s="20" t="inlineStr">
        <is>
          <t>Thompson</t>
        </is>
      </c>
      <c r="D6" s="20">
        <f>B6&amp;" "&amp;C6</f>
        <v/>
      </c>
      <c r="E6" s="13" t="inlineStr">
        <is>
          <t>0423 456 789</t>
        </is>
      </c>
      <c r="F6" s="13" t="inlineStr">
        <is>
          <t>jack.thompson@email.com.au</t>
        </is>
      </c>
      <c r="G6" s="20" t="inlineStr">
        <is>
          <t>Melbourne VIC</t>
        </is>
      </c>
      <c r="H6" s="13" t="inlineStr">
        <is>
          <t>Counter Service Volunteer</t>
        </is>
      </c>
      <c r="I6" s="13" t="inlineStr">
        <is>
          <t>Mon, Thu</t>
        </is>
      </c>
      <c r="J6" s="20" t="inlineStr">
        <is>
          <t>WWC2345678</t>
        </is>
      </c>
      <c r="K6" s="45" t="n">
        <v>46924</v>
      </c>
      <c r="L6" s="18">
        <f>IF(ISNUMBER(K6)=FALSE,"Not Recorded",IF(K6&lt;TODAY(),"Expired",IF(K6&lt;=TODAY()+60,"Expiring","Valid")))</f>
        <v/>
      </c>
      <c r="M6" s="14" t="inlineStr">
        <is>
          <t>Completed</t>
        </is>
      </c>
      <c r="N6" s="13" t="inlineStr">
        <is>
          <t>Sarah Thompson 0422 333 444</t>
        </is>
      </c>
      <c r="O6" s="18" t="inlineStr">
        <is>
          <t>Yes</t>
        </is>
      </c>
      <c r="P6" s="18">
        <f>COUNTIF('Canteen Roster'!$H$9:$H$18,D6)</f>
        <v/>
      </c>
      <c r="Q6" s="13" t="inlineStr">
        <is>
          <t>Prefers lunch service.</t>
        </is>
      </c>
    </row>
    <row r="7">
      <c r="A7" s="10" t="inlineStr">
        <is>
          <t>V003</t>
        </is>
      </c>
      <c r="B7" s="12" t="inlineStr">
        <is>
          <t>Charlotte</t>
        </is>
      </c>
      <c r="C7" s="12" t="inlineStr">
        <is>
          <t>Nguyen</t>
        </is>
      </c>
      <c r="D7" s="12">
        <f>B7&amp;" "&amp;C7</f>
        <v/>
      </c>
      <c r="E7" s="13" t="inlineStr">
        <is>
          <t>0434 567 890</t>
        </is>
      </c>
      <c r="F7" s="13" t="inlineStr">
        <is>
          <t>charlotte.nguyen@email.com.au</t>
        </is>
      </c>
      <c r="G7" s="12" t="inlineStr">
        <is>
          <t>Brisbane QLD</t>
        </is>
      </c>
      <c r="H7" s="13" t="inlineStr">
        <is>
          <t>Food Preparation Volunteer</t>
        </is>
      </c>
      <c r="I7" s="13" t="inlineStr">
        <is>
          <t>Tue, Fri</t>
        </is>
      </c>
      <c r="J7" s="12" t="inlineStr">
        <is>
          <t>WWC3456789</t>
        </is>
      </c>
      <c r="K7" s="44" t="n">
        <v>46271</v>
      </c>
      <c r="L7" s="10">
        <f>IF(ISNUMBER(K7)=FALSE,"Not Recorded",IF(K7&lt;TODAY(),"Expired",IF(K7&lt;=TODAY()+60,"Expiring","Valid")))</f>
        <v/>
      </c>
      <c r="M7" s="14" t="inlineStr">
        <is>
          <t>Completed</t>
        </is>
      </c>
      <c r="N7" s="13" t="inlineStr">
        <is>
          <t>David Nguyen 0433 444 555</t>
        </is>
      </c>
      <c r="O7" s="10" t="inlineStr">
        <is>
          <t>Yes</t>
        </is>
      </c>
      <c r="P7" s="10">
        <f>COUNTIF('Canteen Roster'!$H$9:$H$18,D7)</f>
        <v/>
      </c>
      <c r="Q7" s="13" t="inlineStr">
        <is>
          <t>WWCC expiring soon — renewal lodged.</t>
        </is>
      </c>
    </row>
    <row r="8">
      <c r="A8" s="18" t="inlineStr">
        <is>
          <t>V004</t>
        </is>
      </c>
      <c r="B8" s="20" t="inlineStr">
        <is>
          <t>Noah</t>
        </is>
      </c>
      <c r="C8" s="20" t="inlineStr">
        <is>
          <t>Harris</t>
        </is>
      </c>
      <c r="D8" s="20">
        <f>B8&amp;" "&amp;C8</f>
        <v/>
      </c>
      <c r="E8" s="13" t="inlineStr">
        <is>
          <t>0445 678 901</t>
        </is>
      </c>
      <c r="F8" s="13" t="inlineStr">
        <is>
          <t>noah.harris@email.com.au</t>
        </is>
      </c>
      <c r="G8" s="20" t="inlineStr">
        <is>
          <t>Adelaide SA</t>
        </is>
      </c>
      <c r="H8" s="13" t="inlineStr">
        <is>
          <t>Counter Service Volunteer</t>
        </is>
      </c>
      <c r="I8" s="13" t="inlineStr">
        <is>
          <t>Tue</t>
        </is>
      </c>
      <c r="J8" s="20" t="inlineStr">
        <is>
          <t>WWC4567890</t>
        </is>
      </c>
      <c r="K8" s="45" t="n">
        <v>47299</v>
      </c>
      <c r="L8" s="18">
        <f>IF(ISNUMBER(K8)=FALSE,"Not Recorded",IF(K8&lt;TODAY(),"Expired",IF(K8&lt;=TODAY()+60,"Expiring","Valid")))</f>
        <v/>
      </c>
      <c r="M8" s="14" t="inlineStr">
        <is>
          <t>Required</t>
        </is>
      </c>
      <c r="N8" s="13" t="inlineStr">
        <is>
          <t>Emma Harris 0444 555 666</t>
        </is>
      </c>
      <c r="O8" s="18" t="inlineStr">
        <is>
          <t>Yes</t>
        </is>
      </c>
      <c r="P8" s="18">
        <f>COUNTIF('Canteen Roster'!$H$9:$H$18,D8)</f>
        <v/>
      </c>
      <c r="Q8" s="13" t="inlineStr">
        <is>
          <t>Food safety course booked.</t>
        </is>
      </c>
    </row>
    <row r="9">
      <c r="A9" s="10" t="inlineStr">
        <is>
          <t>V005</t>
        </is>
      </c>
      <c r="B9" s="12" t="inlineStr">
        <is>
          <t>Ruby</t>
        </is>
      </c>
      <c r="C9" s="12" t="inlineStr">
        <is>
          <t>Patel</t>
        </is>
      </c>
      <c r="D9" s="12">
        <f>B9&amp;" "&amp;C9</f>
        <v/>
      </c>
      <c r="E9" s="13" t="inlineStr">
        <is>
          <t>0456 789 012</t>
        </is>
      </c>
      <c r="F9" s="13" t="inlineStr">
        <is>
          <t>ruby.patel@email.com.au</t>
        </is>
      </c>
      <c r="G9" s="12" t="inlineStr">
        <is>
          <t>Perth WA</t>
        </is>
      </c>
      <c r="H9" s="13" t="inlineStr">
        <is>
          <t>Canteen Supervisor</t>
        </is>
      </c>
      <c r="I9" s="13" t="inlineStr">
        <is>
          <t>Wed, Fri</t>
        </is>
      </c>
      <c r="J9" s="12" t="inlineStr">
        <is>
          <t>WWC5678901</t>
        </is>
      </c>
      <c r="K9" s="44" t="n">
        <v>46764</v>
      </c>
      <c r="L9" s="10">
        <f>IF(ISNUMBER(K9)=FALSE,"Not Recorded",IF(K9&lt;TODAY(),"Expired",IF(K9&lt;=TODAY()+60,"Expiring","Valid")))</f>
        <v/>
      </c>
      <c r="M9" s="14" t="inlineStr">
        <is>
          <t>Completed</t>
        </is>
      </c>
      <c r="N9" s="13" t="inlineStr">
        <is>
          <t>Amit Patel 0455 666 777</t>
        </is>
      </c>
      <c r="O9" s="10" t="inlineStr">
        <is>
          <t>Yes</t>
        </is>
      </c>
      <c r="P9" s="10">
        <f>COUNTIF('Canteen Roster'!$H$9:$H$18,D9)</f>
        <v/>
      </c>
      <c r="Q9" s="13" t="inlineStr">
        <is>
          <t>Experienced supervisor.</t>
        </is>
      </c>
    </row>
    <row r="10">
      <c r="A10" s="18" t="inlineStr">
        <is>
          <t>V006</t>
        </is>
      </c>
      <c r="B10" s="20" t="inlineStr">
        <is>
          <t>Liam</t>
        </is>
      </c>
      <c r="C10" s="20" t="inlineStr">
        <is>
          <t>O'Connor</t>
        </is>
      </c>
      <c r="D10" s="20">
        <f>B10&amp;" "&amp;C10</f>
        <v/>
      </c>
      <c r="E10" s="13" t="inlineStr">
        <is>
          <t>0467 890 123</t>
        </is>
      </c>
      <c r="F10" s="13" t="inlineStr">
        <is>
          <t>liam.oconnor@email.com.au</t>
        </is>
      </c>
      <c r="G10" s="20" t="inlineStr">
        <is>
          <t>Canberra ACT</t>
        </is>
      </c>
      <c r="H10" s="13" t="inlineStr">
        <is>
          <t>Dishwasher / Clean-up</t>
        </is>
      </c>
      <c r="I10" s="13" t="inlineStr">
        <is>
          <t>Wed</t>
        </is>
      </c>
      <c r="J10" s="20" t="inlineStr">
        <is>
          <t>WWC6789012</t>
        </is>
      </c>
      <c r="K10" s="45" t="n">
        <v>46717</v>
      </c>
      <c r="L10" s="18">
        <f>IF(ISNUMBER(K10)=FALSE,"Not Recorded",IF(K10&lt;TODAY(),"Expired",IF(K10&lt;=TODAY()+60,"Expiring","Valid")))</f>
        <v/>
      </c>
      <c r="M10" s="14" t="inlineStr">
        <is>
          <t>Completed</t>
        </is>
      </c>
      <c r="N10" s="13" t="inlineStr">
        <is>
          <t>Kate O'Connor 0466 777 888</t>
        </is>
      </c>
      <c r="O10" s="18" t="inlineStr">
        <is>
          <t>Yes</t>
        </is>
      </c>
      <c r="P10" s="18">
        <f>COUNTIF('Canteen Roster'!$H$9:$H$18,D10)</f>
        <v/>
      </c>
      <c r="Q10" s="13" t="inlineStr"/>
    </row>
    <row r="11">
      <c r="A11" s="10" t="inlineStr">
        <is>
          <t>V007</t>
        </is>
      </c>
      <c r="B11" s="12" t="inlineStr">
        <is>
          <t>Isla</t>
        </is>
      </c>
      <c r="C11" s="12" t="inlineStr">
        <is>
          <t>Martin</t>
        </is>
      </c>
      <c r="D11" s="12">
        <f>B11&amp;" "&amp;C11</f>
        <v/>
      </c>
      <c r="E11" s="13" t="inlineStr">
        <is>
          <t>0478 901 234</t>
        </is>
      </c>
      <c r="F11" s="13" t="inlineStr">
        <is>
          <t>isla.martin@email.com.au</t>
        </is>
      </c>
      <c r="G11" s="12" t="inlineStr">
        <is>
          <t>Sydney NSW</t>
        </is>
      </c>
      <c r="H11" s="13" t="inlineStr">
        <is>
          <t>Food Preparation Volunteer</t>
        </is>
      </c>
      <c r="I11" s="13" t="inlineStr">
        <is>
          <t>Thu</t>
        </is>
      </c>
      <c r="J11" s="12" t="inlineStr">
        <is>
          <t>Not recorded</t>
        </is>
      </c>
      <c r="K11" s="10" t="inlineStr">
        <is>
          <t>Not recorded</t>
        </is>
      </c>
      <c r="L11" s="10">
        <f>IF(ISNUMBER(K11)=FALSE,"Not Recorded",IF(K11&lt;TODAY(),"Expired",IF(K11&lt;=TODAY()+60,"Expiring","Valid")))</f>
        <v/>
      </c>
      <c r="M11" s="14" t="inlineStr">
        <is>
          <t>Required</t>
        </is>
      </c>
      <c r="N11" s="13" t="inlineStr">
        <is>
          <t>Grace Martin 0477 888 999</t>
        </is>
      </c>
      <c r="O11" s="10" t="inlineStr">
        <is>
          <t>Yes</t>
        </is>
      </c>
      <c r="P11" s="10">
        <f>COUNTIF('Canteen Roster'!$H$9:$H$18,D11)</f>
        <v/>
      </c>
      <c r="Q11" s="13" t="inlineStr">
        <is>
          <t>WWCC application in progress.</t>
        </is>
      </c>
    </row>
    <row r="12">
      <c r="A12" s="18" t="inlineStr">
        <is>
          <t>V008</t>
        </is>
      </c>
      <c r="B12" s="20" t="inlineStr">
        <is>
          <t>Cooper</t>
        </is>
      </c>
      <c r="C12" s="20" t="inlineStr">
        <is>
          <t>Williams</t>
        </is>
      </c>
      <c r="D12" s="20">
        <f>B12&amp;" "&amp;C12</f>
        <v/>
      </c>
      <c r="E12" s="13" t="inlineStr">
        <is>
          <t>0489 012 345</t>
        </is>
      </c>
      <c r="F12" s="13" t="inlineStr">
        <is>
          <t>cooper.williams@email.com.au</t>
        </is>
      </c>
      <c r="G12" s="20" t="inlineStr">
        <is>
          <t>Brisbane QLD</t>
        </is>
      </c>
      <c r="H12" s="13" t="inlineStr">
        <is>
          <t>Counter Service Volunteer</t>
        </is>
      </c>
      <c r="I12" s="13" t="inlineStr">
        <is>
          <t>Thu, Fri</t>
        </is>
      </c>
      <c r="J12" s="20" t="inlineStr">
        <is>
          <t>WWC7890123</t>
        </is>
      </c>
      <c r="K12" s="45" t="n">
        <v>46979</v>
      </c>
      <c r="L12" s="18">
        <f>IF(ISNUMBER(K12)=FALSE,"Not Recorded",IF(K12&lt;TODAY(),"Expired",IF(K12&lt;=TODAY()+60,"Expiring","Valid")))</f>
        <v/>
      </c>
      <c r="M12" s="14" t="inlineStr">
        <is>
          <t>Completed</t>
        </is>
      </c>
      <c r="N12" s="13" t="inlineStr">
        <is>
          <t>Josh Williams 0488 999 000</t>
        </is>
      </c>
      <c r="O12" s="18" t="inlineStr">
        <is>
          <t>Yes</t>
        </is>
      </c>
      <c r="P12" s="18">
        <f>COUNTIF('Canteen Roster'!$H$9:$H$18,D12)</f>
        <v/>
      </c>
      <c r="Q12" s="13" t="inlineStr">
        <is>
          <t>Reserve volunteer.</t>
        </is>
      </c>
    </row>
    <row r="13"/>
    <row r="14"/>
    <row r="15">
      <c r="A15" s="2" t="inlineStr">
        <is>
          <t>Lookup example — returns the selected volunteer's WWCC number:</t>
        </is>
      </c>
      <c r="D15" s="26">
        <f>VLOOKUP("Mia Wilson",$D$5:$J$12,7,FALSE)</f>
        <v/>
      </c>
    </row>
  </sheetData>
  <mergeCells count="2">
    <mergeCell ref="A1:F1"/>
    <mergeCell ref="A15:C15"/>
  </mergeCells>
  <conditionalFormatting sqref="L5:L12">
    <cfRule type="expression" priority="1" dxfId="0" stopIfTrue="1">
      <formula>OR(L5="Expired",L5="Expiring")</formula>
    </cfRule>
    <cfRule type="cellIs" priority="2" operator="equal" dxfId="2">
      <formula>"Valid"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2"/>
  <sheetViews>
    <sheetView showGridLines="0" zoomScale="90" zoomScaleNormal="90" workbookViewId="0">
      <selection activeCell="A1" sqref="A1"/>
    </sheetView>
  </sheetViews>
  <sheetFormatPr baseColWidth="8" defaultRowHeight="15"/>
  <cols>
    <col width="36" customWidth="1" min="1" max="1"/>
    <col width="34" customWidth="1" min="2" max="2"/>
    <col width="34" customWidth="1" min="3" max="3"/>
    <col width="3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55" t="inlineStr">
        <is>
          <t>Roster Dashboard — Riverside Primary School Canteen</t>
        </is>
      </c>
    </row>
    <row r="2">
      <c r="A2" s="56" t="inlineStr">
        <is>
          <t>Week commencing 03/08/2026 — staffing and compliance overview.</t>
        </is>
      </c>
    </row>
    <row r="3">
      <c r="A3" s="57" t="inlineStr">
        <is>
          <t>Total Rostered Shifts</t>
        </is>
      </c>
      <c r="B3" s="58">
        <f>COUNTA('Canteen Roster'!A9:A18)</f>
        <v/>
      </c>
      <c r="D3" s="59">
        <f>IF(OR(B5&gt;0,B9&gt;0),"Action required: vacant shifts and compliance items need follow-up.","Roster on track — no urgent actions.")</f>
        <v/>
      </c>
    </row>
    <row r="4">
      <c r="A4" s="57" t="inlineStr">
        <is>
          <t>Assigned Shifts</t>
        </is>
      </c>
      <c r="B4" s="58">
        <f>COUNTIF('Canteen Roster'!L9:L18,"Assigned")</f>
        <v/>
      </c>
    </row>
    <row r="5">
      <c r="A5" s="57" t="inlineStr">
        <is>
          <t>Vacant Shifts</t>
        </is>
      </c>
      <c r="B5" s="58">
        <f>COUNTIF('Canteen Roster'!L9:L18,"Vacant")</f>
        <v/>
      </c>
    </row>
    <row r="6">
      <c r="A6" s="57" t="inlineStr">
        <is>
          <t>Roster Completion</t>
        </is>
      </c>
      <c r="B6" s="60">
        <f>IF(B3=0,0,B4/B3)</f>
        <v/>
      </c>
    </row>
    <row r="7">
      <c r="A7" s="57" t="inlineStr">
        <is>
          <t>Total Volunteer Hours</t>
        </is>
      </c>
      <c r="B7" s="61">
        <f>SUM('Canteen Roster'!M9:M18)</f>
        <v/>
      </c>
    </row>
    <row r="8">
      <c r="A8" s="57" t="inlineStr">
        <is>
          <t>Estimated Paid Labour Cost</t>
        </is>
      </c>
      <c r="B8" s="62">
        <f>SUM('Canteen Roster'!N9:N18)</f>
        <v/>
      </c>
    </row>
    <row r="9">
      <c r="A9" s="57" t="inlineStr">
        <is>
          <t>Volunteers with Expiring / Expired WWCC</t>
        </is>
      </c>
      <c r="B9" s="58">
        <f>COUNTIF('Volunteer Directory'!L5:L12,"Expiring")+COUNTIF('Volunteer Directory'!L5:L12,"Expired")</f>
        <v/>
      </c>
    </row>
    <row r="10"/>
    <row r="11">
      <c r="A11" s="63" t="inlineStr">
        <is>
          <t>Shift Status Summary</t>
        </is>
      </c>
    </row>
    <row r="12">
      <c r="A12" s="64" t="inlineStr">
        <is>
          <t>Status</t>
        </is>
      </c>
      <c r="B12" s="64" t="inlineStr">
        <is>
          <t>Count</t>
        </is>
      </c>
    </row>
    <row r="13">
      <c r="A13" s="65" t="inlineStr">
        <is>
          <t>Assigned</t>
        </is>
      </c>
      <c r="B13" s="66">
        <f>COUNTIF('Canteen Roster'!$L$9:$L$18,A13)</f>
        <v/>
      </c>
    </row>
    <row r="14">
      <c r="A14" s="67" t="inlineStr">
        <is>
          <t>Pending</t>
        </is>
      </c>
      <c r="B14" s="68">
        <f>COUNTIF('Canteen Roster'!$L$9:$L$18,A14)</f>
        <v/>
      </c>
    </row>
    <row r="15">
      <c r="A15" s="65" t="inlineStr">
        <is>
          <t>Vacant</t>
        </is>
      </c>
      <c r="B15" s="66">
        <f>COUNTIF('Canteen Roster'!$L$9:$L$18,A15)</f>
        <v/>
      </c>
    </row>
    <row r="16"/>
    <row r="17"/>
    <row r="18">
      <c r="A18" s="63" t="inlineStr">
        <is>
          <t>Daily Coverage Summary</t>
        </is>
      </c>
    </row>
    <row r="19">
      <c r="A19" s="64" t="inlineStr">
        <is>
          <t>Day</t>
        </is>
      </c>
      <c r="B19" s="64" t="inlineStr">
        <is>
          <t>Required Shifts</t>
        </is>
      </c>
      <c r="C19" s="64" t="inlineStr">
        <is>
          <t>Filled Shifts</t>
        </is>
      </c>
      <c r="D19" s="64" t="inlineStr">
        <is>
          <t>Fill %</t>
        </is>
      </c>
    </row>
    <row r="20">
      <c r="A20" s="65" t="inlineStr">
        <is>
          <t>Monday</t>
        </is>
      </c>
      <c r="B20" s="66">
        <f>COUNTIF('Canteen Roster'!$B$9:$B$18,A20)</f>
        <v/>
      </c>
      <c r="C20" s="66">
        <f>COUNTIFS('Canteen Roster'!$B$9:$B$18,A20,'Canteen Roster'!$L$9:$L$18,"Assigned")</f>
        <v/>
      </c>
      <c r="D20" s="69">
        <f>IF(B20=0,0,C20/B20)</f>
        <v/>
      </c>
    </row>
    <row r="21">
      <c r="A21" s="67" t="inlineStr">
        <is>
          <t>Tuesday</t>
        </is>
      </c>
      <c r="B21" s="68">
        <f>COUNTIF('Canteen Roster'!$B$9:$B$18,A21)</f>
        <v/>
      </c>
      <c r="C21" s="68">
        <f>COUNTIFS('Canteen Roster'!$B$9:$B$18,A21,'Canteen Roster'!$L$9:$L$18,"Assigned")</f>
        <v/>
      </c>
      <c r="D21" s="70">
        <f>IF(B21=0,0,C21/B21)</f>
        <v/>
      </c>
    </row>
    <row r="22">
      <c r="A22" s="65" t="inlineStr">
        <is>
          <t>Wednesday</t>
        </is>
      </c>
      <c r="B22" s="66">
        <f>COUNTIF('Canteen Roster'!$B$9:$B$18,A22)</f>
        <v/>
      </c>
      <c r="C22" s="66">
        <f>COUNTIFS('Canteen Roster'!$B$9:$B$18,A22,'Canteen Roster'!$L$9:$L$18,"Assigned")</f>
        <v/>
      </c>
      <c r="D22" s="69">
        <f>IF(B22=0,0,C22/B22)</f>
        <v/>
      </c>
    </row>
    <row r="23">
      <c r="A23" s="67" t="inlineStr">
        <is>
          <t>Thursday</t>
        </is>
      </c>
      <c r="B23" s="68">
        <f>COUNTIF('Canteen Roster'!$B$9:$B$18,A23)</f>
        <v/>
      </c>
      <c r="C23" s="68">
        <f>COUNTIFS('Canteen Roster'!$B$9:$B$18,A23,'Canteen Roster'!$L$9:$L$18,"Assigned")</f>
        <v/>
      </c>
      <c r="D23" s="70">
        <f>IF(B23=0,0,C23/B23)</f>
        <v/>
      </c>
    </row>
    <row r="24">
      <c r="A24" s="65" t="inlineStr">
        <is>
          <t>Friday</t>
        </is>
      </c>
      <c r="B24" s="66">
        <f>COUNTIF('Canteen Roster'!$B$9:$B$18,A24)</f>
        <v/>
      </c>
      <c r="C24" s="66">
        <f>COUNTIFS('Canteen Roster'!$B$9:$B$18,A24,'Canteen Roster'!$L$9:$L$18,"Assigned")</f>
        <v/>
      </c>
      <c r="D24" s="69">
        <f>IF(B24=0,0,C24/B24)</f>
        <v/>
      </c>
    </row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</sheetData>
  <mergeCells count="4">
    <mergeCell ref="A1:H1"/>
    <mergeCell ref="D3:H5"/>
    <mergeCell ref="A11:B11"/>
    <mergeCell ref="A18:D18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2026-08-19T18:18:12Z</dcterms:created>
  <dcterms:modified xmlns:dcterms="http://purl.org/dc/terms/" xmlns:xsi="http://www.w3.org/2001/XMLSchema-instance" xsi:type="dcterms:W3CDTF">2026-08-19T18:18:12Z</dcterms:modified>
</cp:coreProperties>
</file>