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ly Tracker" sheetId="1" state="visible" r:id="rId1"/>
    <sheet xmlns:r="http://schemas.openxmlformats.org/officeDocument/2006/relationships" name="Tariff Plans" sheetId="2" state="visible" r:id="rId2"/>
    <sheet xmlns:r="http://schemas.openxmlformats.org/officeDocument/2006/relationships" name="Dashboard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0" hidden="1">'Monthly Tracker'!$A$1:$R$101</definedName>
    <definedName name="_xlnm.Print_Area" localSheetId="0">'Monthly Tracker'!$A$1:$R$13</definedName>
    <definedName name="_xlnm._FilterDatabase" localSheetId="1" hidden="1">'Tariff Plans'!$A$1:$G$9</definedName>
    <definedName name="_xlnm.Print_Area" localSheetId="1">'Tariff Plans'!$A$1:$J$9</definedName>
    <definedName name="_xlnm.Print_Area" localSheetId="2">'Dashboard'!$A$1:$O$38</definedName>
    <definedName name="_xlnm.Print_Area" localSheetId="3">'Instructions'!$A$1:$B$20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/MM/YYYY"/>
    <numFmt numFmtId="165" formatCode="0.0 &quot;c/kWh&quot;"/>
    <numFmt numFmtId="166" formatCode="$#,##0.00"/>
    <numFmt numFmtId="167" formatCode="0.0%"/>
    <numFmt numFmtId="168" formatCode="#,##0 &quot;kWh&quot;"/>
    <numFmt numFmtId="169" formatCode="0.00&quot;%&quot;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1"/>
    </font>
    <font>
      <name val="Aptos"/>
      <color rgb="001E293B"/>
      <sz val="10"/>
    </font>
    <font>
      <name val="Aptos"/>
      <b val="1"/>
      <color rgb="00FFFFFF"/>
      <sz val="10"/>
    </font>
    <font>
      <name val="Aptos"/>
      <i val="1"/>
      <color rgb="00475569"/>
      <sz val="10"/>
    </font>
    <font>
      <name val="Aptos Display"/>
      <b val="1"/>
      <color rgb="00FFFFFF"/>
      <sz val="16"/>
    </font>
    <font>
      <name val="Aptos"/>
      <b val="1"/>
      <color rgb="001E293B"/>
      <sz val="10"/>
    </font>
  </fonts>
  <fills count="9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FFBEB"/>
      </patternFill>
    </fill>
    <fill>
      <patternFill patternType="solid">
        <fgColor rgb="00F0FDF4"/>
      </patternFill>
    </fill>
    <fill>
      <patternFill patternType="solid">
        <fgColor rgb="00FFFFFF"/>
      </patternFill>
    </fill>
    <fill>
      <patternFill patternType="solid">
        <fgColor rgb="00006A4E"/>
      </patternFill>
    </fill>
    <fill>
      <patternFill patternType="solid">
        <fgColor rgb="00ECFDF5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6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164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3" fontId="2" fillId="3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167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165" fontId="2" fillId="5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167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0" fontId="5" fillId="2" borderId="0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168" fontId="6" fillId="4" borderId="1" applyAlignment="1" pivotButton="0" quotePrefix="0" xfId="0">
      <alignment horizontal="right" vertical="center"/>
    </xf>
    <xf numFmtId="166" fontId="6" fillId="4" borderId="1" applyAlignment="1" pivotButton="0" quotePrefix="0" xfId="0">
      <alignment horizontal="right" vertical="center"/>
    </xf>
    <xf numFmtId="167" fontId="6" fillId="4" borderId="1" applyAlignment="1" pivotButton="0" quotePrefix="0" xfId="0">
      <alignment horizontal="right" vertical="center"/>
    </xf>
    <xf numFmtId="1" fontId="6" fillId="4" borderId="1" applyAlignment="1" pivotButton="0" quotePrefix="0" xfId="0">
      <alignment horizontal="right" vertical="center"/>
    </xf>
    <xf numFmtId="165" fontId="6" fillId="4" borderId="1" applyAlignment="1" pivotButton="0" quotePrefix="0" xfId="0">
      <alignment horizontal="right" vertical="center"/>
    </xf>
    <xf numFmtId="0" fontId="2" fillId="8" borderId="1" applyAlignment="1" pivotButton="0" quotePrefix="0" xfId="0">
      <alignment horizontal="left" vertical="center"/>
    </xf>
    <xf numFmtId="0" fontId="2" fillId="8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  <xf numFmtId="0" fontId="1" fillId="2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167" fontId="2" fillId="4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167" fontId="2" fillId="5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168" fontId="6" fillId="4" borderId="1" applyAlignment="1" pivotButton="0" quotePrefix="0" xfId="0">
      <alignment horizontal="right" vertical="center"/>
    </xf>
    <xf numFmtId="166" fontId="6" fillId="4" borderId="1" applyAlignment="1" pivotButton="0" quotePrefix="0" xfId="0">
      <alignment horizontal="right" vertical="center"/>
    </xf>
    <xf numFmtId="167" fontId="6" fillId="4" borderId="1" applyAlignment="1" pivotButton="0" quotePrefix="0" xfId="0">
      <alignment horizontal="right" vertical="center"/>
    </xf>
    <xf numFmtId="165" fontId="6" fillId="4" borderId="1" applyAlignment="1" pivotButton="0" quotePrefix="0" xfId="0">
      <alignment horizontal="right" vertical="center"/>
    </xf>
    <xf numFmtId="0" fontId="1" fillId="2" borderId="1" applyAlignment="1" pivotButton="0" quotePrefix="0" xfId="0">
      <alignment horizontal="center" vertical="center" wrapText="1" shrinkToFit="1"/>
    </xf>
    <xf numFmtId="10" fontId="2" fillId="4" borderId="1" applyAlignment="1" pivotButton="0" quotePrefix="0" xfId="0">
      <alignment horizontal="center" vertical="center"/>
    </xf>
    <xf numFmtId="10" fontId="2" fillId="5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 wrapText="1" shrinkToFit="1"/>
    </xf>
    <xf numFmtId="0" fontId="3" fillId="6" borderId="1" applyAlignment="1" pivotButton="0" quotePrefix="0" xfId="0">
      <alignment horizontal="center" vertical="center" wrapText="1" shrinkToFit="1"/>
    </xf>
    <xf numFmtId="0" fontId="4" fillId="7" borderId="1" applyAlignment="1" pivotButton="0" quotePrefix="0" xfId="0">
      <alignment horizontal="center" vertical="center" wrapText="1" shrinkToFit="1"/>
    </xf>
    <xf numFmtId="169" fontId="2" fillId="3" borderId="1" applyAlignment="1" pivotButton="0" quotePrefix="0" xfId="0">
      <alignment horizontal="center" vertical="center"/>
    </xf>
    <xf numFmtId="0" fontId="5" fillId="2" borderId="0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left" vertical="center" wrapText="1"/>
    </xf>
    <xf numFmtId="168" fontId="6" fillId="4" borderId="1" applyAlignment="1" pivotButton="0" quotePrefix="0" xfId="0">
      <alignment horizontal="right" vertical="center" wrapText="1"/>
    </xf>
    <xf numFmtId="166" fontId="6" fillId="4" borderId="1" applyAlignment="1" pivotButton="0" quotePrefix="0" xfId="0">
      <alignment horizontal="right" vertical="center" wrapText="1"/>
    </xf>
    <xf numFmtId="10" fontId="6" fillId="4" borderId="1" applyAlignment="1" pivotButton="0" quotePrefix="0" xfId="0">
      <alignment horizontal="right" vertical="center" wrapText="1"/>
    </xf>
    <xf numFmtId="1" fontId="6" fillId="4" borderId="1" applyAlignment="1" pivotButton="0" quotePrefix="0" xfId="0">
      <alignment horizontal="right" vertical="center" wrapText="1"/>
    </xf>
    <xf numFmtId="165" fontId="6" fillId="4" borderId="1" applyAlignment="1" pivotButton="0" quotePrefix="0" xfId="0">
      <alignment horizontal="right" vertical="center" wrapText="1"/>
    </xf>
    <xf numFmtId="0" fontId="4" fillId="7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center" vertical="center" wrapText="1"/>
    </xf>
    <xf numFmtId="0" fontId="2" fillId="8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2">
    <dxf>
      <font>
        <name val="Aptos"/>
        <b val="1"/>
        <color rgb="00166534"/>
        <sz val="10"/>
      </font>
      <fill>
        <patternFill patternType="solid">
          <fgColor rgb="00DCFCE7"/>
        </patternFill>
      </fill>
    </dxf>
    <dxf>
      <font>
        <name val="Aptos"/>
        <b val="1"/>
        <color rgb="00DC2626"/>
        <sz val="10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Export Credits vs Import Costs</a:t>
            </a:r>
          </a:p>
        </rich>
      </tx>
    </title>
    <plotArea>
      <lineChart>
        <grouping val="standard"/>
        <ser>
          <idx val="0"/>
          <order val="0"/>
          <tx>
            <strRef>
              <f>'Monthly Tracker'!J1</f>
            </strRef>
          </tx>
          <spPr>
            <a:ln xmlns:a="http://schemas.openxmlformats.org/drawingml/2006/main" w="24000">
              <a:solidFill>
                <a:srgbClr val="16A34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'Monthly Tracker'!$A$2:$A$101</f>
            </numRef>
          </cat>
          <val>
            <numRef>
              <f>'Monthly Tracker'!$J$2:$J$101</f>
            </numRef>
          </val>
        </ser>
        <ser>
          <idx val="1"/>
          <order val="1"/>
          <tx>
            <strRef>
              <f>'Monthly Tracker'!L1</f>
            </strRef>
          </tx>
          <spPr>
            <a:ln xmlns:a="http://schemas.openxmlformats.org/drawingml/2006/main" w="24000">
              <a:solidFill>
                <a:srgbClr val="DC262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'Monthly Tracker'!$A$2:$A$101</f>
            </numRef>
          </cat>
          <val>
            <numRef>
              <f>'Monthly Tracker'!$L$2:$L$101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Billing 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AUD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Solar Generation and Grid Export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'Monthly Tracker'!E1</f>
            </strRef>
          </tx>
          <spPr>
            <a:solidFill xmlns:a="http://schemas.openxmlformats.org/drawingml/2006/main">
              <a:srgbClr val="006A4E"/>
            </a:solidFill>
            <a:ln xmlns:a="http://schemas.openxmlformats.org/drawingml/2006/main">
              <a:prstDash val="solid"/>
            </a:ln>
          </spPr>
          <cat>
            <numRef>
              <f>'Monthly Tracker'!$A$2:$A$101</f>
            </numRef>
          </cat>
          <val>
            <numRef>
              <f>'Monthly Tracker'!$E$2:$E$101</f>
            </numRef>
          </val>
        </ser>
        <ser>
          <idx val="1"/>
          <order val="1"/>
          <tx>
            <strRef>
              <f>'Monthly Tracker'!G1</f>
            </strRef>
          </tx>
          <spPr>
            <a:solidFill xmlns:a="http://schemas.openxmlformats.org/drawingml/2006/main">
              <a:srgbClr val="16A34A"/>
            </a:solidFill>
            <a:ln xmlns:a="http://schemas.openxmlformats.org/drawingml/2006/main">
              <a:prstDash val="solid"/>
            </a:ln>
          </spPr>
          <cat>
            <numRef>
              <f>'Monthly Tracker'!$A$2:$A$101</f>
            </numRef>
          </cat>
          <val>
            <numRef>
              <f>'Monthly Tracker'!$G$2:$G$101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Billing 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kWh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Total Energy Split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'Dashboard'!B13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DC2626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06A4E"/>
              </a:solidFill>
              <a:ln xmlns:a="http://schemas.openxmlformats.org/drawingml/2006/main">
                <a:prstDash val="solid"/>
              </a:ln>
            </spPr>
          </dPt>
          <cat>
            <numRef>
              <f>'Dashboard'!$A$14:$A$16</f>
            </numRef>
          </cat>
          <val>
            <numRef>
              <f>'Dashboard'!$B$14:$B$16</f>
            </numRef>
          </val>
        </ser>
        <dLbls>
          <showPercent val="1"/>
        </dLbls>
        <firstSliceAng val="0"/>
        <holeSize val="55"/>
      </doughnutChart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61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19</row>
      <rowOff>0</rowOff>
    </from>
    <ext cx="61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17</row>
      <rowOff>0</rowOff>
    </from>
    <ext cx="432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06A4E"/>
    <outlinePr summaryBelow="1" summaryRight="1"/>
    <pageSetUpPr fitToPage="1"/>
  </sheetPr>
  <dimension ref="A1:R101"/>
  <sheetViews>
    <sheetView showGridLines="0" zoomScale="55" zoomScaleNormal="5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6" customWidth="1" min="3" max="3"/>
    <col width="24" customWidth="1" min="4" max="4"/>
    <col width="22" customWidth="1" min="5" max="5"/>
    <col width="22" customWidth="1" min="6" max="6"/>
    <col width="18" customWidth="1" min="7" max="7"/>
    <col width="18" customWidth="1" min="8" max="8"/>
    <col width="22" customWidth="1" min="9" max="9"/>
    <col width="19" customWidth="1" min="10" max="10"/>
    <col width="20" customWidth="1" min="11" max="11"/>
    <col width="18" customWidth="1" min="12" max="12"/>
    <col width="25" customWidth="1" min="13" max="13"/>
    <col width="16" customWidth="1" min="14" max="14"/>
    <col width="15" customWidth="1" min="15" max="15"/>
    <col width="21" customWidth="1" min="16" max="16"/>
    <col width="23" customWidth="1" min="17" max="17"/>
    <col width="25" customWidth="1" min="18" max="18"/>
  </cols>
  <sheetData>
    <row r="1" ht="34" customHeight="1">
      <c r="A1" s="42" t="inlineStr">
        <is>
          <t>Month</t>
        </is>
      </c>
      <c r="B1" s="42" t="inlineStr">
        <is>
          <t>Site Owner</t>
        </is>
      </c>
      <c r="C1" s="42" t="inlineStr">
        <is>
          <t>City</t>
        </is>
      </c>
      <c r="D1" s="42" t="inlineStr">
        <is>
          <t>Retailer / Plan</t>
        </is>
      </c>
      <c r="E1" s="42" t="inlineStr">
        <is>
          <t>Solar Generation (kWh)</t>
        </is>
      </c>
      <c r="F1" s="42" t="inlineStr">
        <is>
          <t>Household Usage (kWh)</t>
        </is>
      </c>
      <c r="G1" s="42" t="inlineStr">
        <is>
          <t>Grid Export (kWh)</t>
        </is>
      </c>
      <c r="H1" s="42" t="inlineStr">
        <is>
          <t>Grid Import (kWh)</t>
        </is>
      </c>
      <c r="I1" s="42" t="inlineStr">
        <is>
          <t>Feed-in Tariff (c/kWh)</t>
        </is>
      </c>
      <c r="J1" s="42" t="inlineStr">
        <is>
          <t>Export Credit (AUD)</t>
        </is>
      </c>
      <c r="K1" s="42" t="inlineStr">
        <is>
          <t>Import Rate (c/kWh)</t>
        </is>
      </c>
      <c r="L1" s="42" t="inlineStr">
        <is>
          <t>Import Cost (AUD)</t>
        </is>
      </c>
      <c r="M1" s="42" t="inlineStr">
        <is>
          <t>Daily Supply Charge (AUD)</t>
        </is>
      </c>
      <c r="N1" s="42" t="inlineStr">
        <is>
          <t>Days in Period</t>
        </is>
      </c>
      <c r="O1" s="42" t="inlineStr">
        <is>
          <t>GST (10%)</t>
        </is>
      </c>
      <c r="P1" s="42" t="inlineStr">
        <is>
          <t>Net Energy Cost (AUD)</t>
        </is>
      </c>
      <c r="Q1" s="42" t="inlineStr">
        <is>
          <t>Self-Consumption Rate</t>
        </is>
      </c>
      <c r="R1" s="42" t="inlineStr">
        <is>
          <t>Status</t>
        </is>
      </c>
    </row>
    <row r="2">
      <c r="A2" s="29" t="n">
        <v>46053</v>
      </c>
      <c r="B2" s="3" t="inlineStr">
        <is>
          <t>Olivia</t>
        </is>
      </c>
      <c r="C2" s="3" t="inlineStr">
        <is>
          <t>Sydney</t>
        </is>
      </c>
      <c r="D2" s="3" t="inlineStr">
        <is>
          <t>Harbour Saver NSW</t>
        </is>
      </c>
      <c r="E2" s="4" t="n">
        <v>720</v>
      </c>
      <c r="F2" s="4" t="n">
        <v>850</v>
      </c>
      <c r="G2" s="4" t="n">
        <v>410</v>
      </c>
      <c r="H2" s="4" t="n">
        <v>540</v>
      </c>
      <c r="I2" s="30">
        <f>IF($D2="","",IFERROR(VLOOKUP($D2,'Tariff Plans'!$A$2:$G$9,5,FALSE),""))</f>
        <v/>
      </c>
      <c r="J2" s="31">
        <f>IF(OR($G2="",$I2=""),"",IFERROR($G2*$I2/100,0))</f>
        <v/>
      </c>
      <c r="K2" s="43">
        <f>IF($D2="","",IFERROR(VLOOKUP($D2,'Tariff Plans'!$A$2:$G$9,6,FALSE),""))</f>
        <v/>
      </c>
      <c r="L2" s="31">
        <f>IF(OR($H2="",$K2=""),"",IFERROR($H2*$K2/100,0))</f>
        <v/>
      </c>
      <c r="M2" s="31">
        <f>IF(OR($D2="",$N2=""),"",IFERROR(VLOOKUP($D2,'Tariff Plans'!$A$2:$G$9,7,FALSE)*$N2,0))</f>
        <v/>
      </c>
      <c r="N2" s="4" t="n">
        <v>31</v>
      </c>
      <c r="O2" s="31">
        <f>IF(OR($L2="",$M2="",$J2=""),"",IFERROR(($L2+$M2-$J2)*10%,0))</f>
        <v/>
      </c>
      <c r="P2" s="31">
        <f>IF(OR($L2="",$M2="",$O2="",$J2=""),"",IFERROR($L2+$M2+$O2-$J2,0))</f>
        <v/>
      </c>
      <c r="Q2" s="43">
        <f>IF(OR($E2="",$G2=""),"",IFERROR(IF($E2=0,0,MIN(1,($E2-$G2)/$E2)),0))</f>
        <v/>
      </c>
      <c r="R2" s="8">
        <f>IF($Q2="","",IF($Q2&gt;=0.6,"Good self-consumption",IF($Q2&gt;=0.3,"Review usage","Low self-consumption")))</f>
        <v/>
      </c>
    </row>
    <row r="3">
      <c r="A3" s="29" t="n">
        <v>46081</v>
      </c>
      <c r="B3" s="3" t="inlineStr">
        <is>
          <t>Jack</t>
        </is>
      </c>
      <c r="C3" s="3" t="inlineStr">
        <is>
          <t>Melbourne</t>
        </is>
      </c>
      <c r="D3" s="3" t="inlineStr">
        <is>
          <t>Southern Flex VIC</t>
        </is>
      </c>
      <c r="E3" s="4" t="n">
        <v>640</v>
      </c>
      <c r="F3" s="4" t="n">
        <v>780</v>
      </c>
      <c r="G3" s="4" t="n">
        <v>280</v>
      </c>
      <c r="H3" s="4" t="n">
        <v>420</v>
      </c>
      <c r="I3" s="33">
        <f>IF($D3="","",IFERROR(VLOOKUP($D3,'Tariff Plans'!$A$2:$G$9,5,FALSE),""))</f>
        <v/>
      </c>
      <c r="J3" s="34">
        <f>IF(OR($G3="",$I3=""),"",IFERROR($G3*$I3/100,0))</f>
        <v/>
      </c>
      <c r="K3" s="44">
        <f>IF($D3="","",IFERROR(VLOOKUP($D3,'Tariff Plans'!$A$2:$G$9,6,FALSE),""))</f>
        <v/>
      </c>
      <c r="L3" s="34">
        <f>IF(OR($H3="",$K3=""),"",IFERROR($H3*$K3/100,0))</f>
        <v/>
      </c>
      <c r="M3" s="34">
        <f>IF(OR($D3="",$N3=""),"",IFERROR(VLOOKUP($D3,'Tariff Plans'!$A$2:$G$9,7,FALSE)*$N3,0))</f>
        <v/>
      </c>
      <c r="N3" s="4" t="n">
        <v>28</v>
      </c>
      <c r="O3" s="34">
        <f>IF(OR($L3="",$M3="",$J3=""),"",IFERROR(($L3+$M3-$J3)*10%,0))</f>
        <v/>
      </c>
      <c r="P3" s="34">
        <f>IF(OR($L3="",$M3="",$O3="",$J3=""),"",IFERROR($L3+$M3+$O3-$J3,0))</f>
        <v/>
      </c>
      <c r="Q3" s="44">
        <f>IF(OR($E3="",$G3=""),"",IFERROR(IF($E3=0,0,MIN(1,($E3-$G3)/$E3)),0))</f>
        <v/>
      </c>
      <c r="R3" s="12">
        <f>IF($Q3="","",IF($Q3&gt;=0.6,"Good self-consumption",IF($Q3&gt;=0.3,"Review usage","Low self-consumption")))</f>
        <v/>
      </c>
    </row>
    <row r="4">
      <c r="A4" s="29" t="n">
        <v>46112</v>
      </c>
      <c r="B4" s="3" t="inlineStr">
        <is>
          <t>Mia</t>
        </is>
      </c>
      <c r="C4" s="3" t="inlineStr">
        <is>
          <t>Brisbane</t>
        </is>
      </c>
      <c r="D4" s="3" t="inlineStr">
        <is>
          <t>Sunshine Solar QLD</t>
        </is>
      </c>
      <c r="E4" s="4" t="n">
        <v>920</v>
      </c>
      <c r="F4" s="4" t="n">
        <v>900</v>
      </c>
      <c r="G4" s="4" t="n">
        <v>610</v>
      </c>
      <c r="H4" s="4" t="n">
        <v>590</v>
      </c>
      <c r="I4" s="30">
        <f>IF($D4="","",IFERROR(VLOOKUP($D4,'Tariff Plans'!$A$2:$G$9,5,FALSE),""))</f>
        <v/>
      </c>
      <c r="J4" s="31">
        <f>IF(OR($G4="",$I4=""),"",IFERROR($G4*$I4/100,0))</f>
        <v/>
      </c>
      <c r="K4" s="43">
        <f>IF($D4="","",IFERROR(VLOOKUP($D4,'Tariff Plans'!$A$2:$G$9,6,FALSE),""))</f>
        <v/>
      </c>
      <c r="L4" s="31">
        <f>IF(OR($H4="",$K4=""),"",IFERROR($H4*$K4/100,0))</f>
        <v/>
      </c>
      <c r="M4" s="31">
        <f>IF(OR($D4="",$N4=""),"",IFERROR(VLOOKUP($D4,'Tariff Plans'!$A$2:$G$9,7,FALSE)*$N4,0))</f>
        <v/>
      </c>
      <c r="N4" s="4" t="n">
        <v>31</v>
      </c>
      <c r="O4" s="31">
        <f>IF(OR($L4="",$M4="",$J4=""),"",IFERROR(($L4+$M4-$J4)*10%,0))</f>
        <v/>
      </c>
      <c r="P4" s="31">
        <f>IF(OR($L4="",$M4="",$O4="",$J4=""),"",IFERROR($L4+$M4+$O4-$J4,0))</f>
        <v/>
      </c>
      <c r="Q4" s="43">
        <f>IF(OR($E4="",$G4=""),"",IFERROR(IF($E4=0,0,MIN(1,($E4-$G4)/$E4)),0))</f>
        <v/>
      </c>
      <c r="R4" s="8">
        <f>IF($Q4="","",IF($Q4&gt;=0.6,"Good self-consumption",IF($Q4&gt;=0.3,"Review usage","Low self-consumption")))</f>
        <v/>
      </c>
    </row>
    <row r="5">
      <c r="A5" s="29" t="n">
        <v>46142</v>
      </c>
      <c r="B5" s="3" t="inlineStr">
        <is>
          <t>Liam</t>
        </is>
      </c>
      <c r="C5" s="3" t="inlineStr">
        <is>
          <t>Perth</t>
        </is>
      </c>
      <c r="D5" s="3" t="inlineStr">
        <is>
          <t>West Coast Solar WA</t>
        </is>
      </c>
      <c r="E5" s="4" t="n">
        <v>1250</v>
      </c>
      <c r="F5" s="4" t="n">
        <v>1080</v>
      </c>
      <c r="G5" s="4" t="n">
        <v>780</v>
      </c>
      <c r="H5" s="4" t="n">
        <v>610</v>
      </c>
      <c r="I5" s="33">
        <f>IF($D5="","",IFERROR(VLOOKUP($D5,'Tariff Plans'!$A$2:$G$9,5,FALSE),""))</f>
        <v/>
      </c>
      <c r="J5" s="34">
        <f>IF(OR($G5="",$I5=""),"",IFERROR($G5*$I5/100,0))</f>
        <v/>
      </c>
      <c r="K5" s="44">
        <f>IF($D5="","",IFERROR(VLOOKUP($D5,'Tariff Plans'!$A$2:$G$9,6,FALSE),""))</f>
        <v/>
      </c>
      <c r="L5" s="34">
        <f>IF(OR($H5="",$K5=""),"",IFERROR($H5*$K5/100,0))</f>
        <v/>
      </c>
      <c r="M5" s="34">
        <f>IF(OR($D5="",$N5=""),"",IFERROR(VLOOKUP($D5,'Tariff Plans'!$A$2:$G$9,7,FALSE)*$N5,0))</f>
        <v/>
      </c>
      <c r="N5" s="4" t="n">
        <v>30</v>
      </c>
      <c r="O5" s="34">
        <f>IF(OR($L5="",$M5="",$J5=""),"",IFERROR(($L5+$M5-$J5)*10%,0))</f>
        <v/>
      </c>
      <c r="P5" s="34">
        <f>IF(OR($L5="",$M5="",$O5="",$J5=""),"",IFERROR($L5+$M5+$O5-$J5,0))</f>
        <v/>
      </c>
      <c r="Q5" s="44">
        <f>IF(OR($E5="",$G5=""),"",IFERROR(IF($E5=0,0,MIN(1,($E5-$G5)/$E5)),0))</f>
        <v/>
      </c>
      <c r="R5" s="12">
        <f>IF($Q5="","",IF($Q5&gt;=0.6,"Good self-consumption",IF($Q5&gt;=0.3,"Review usage","Low self-consumption")))</f>
        <v/>
      </c>
    </row>
    <row r="6">
      <c r="A6" s="29" t="n">
        <v>46173</v>
      </c>
      <c r="B6" s="3" t="inlineStr">
        <is>
          <t>Charlotte</t>
        </is>
      </c>
      <c r="C6" s="3" t="inlineStr">
        <is>
          <t>Adelaide</t>
        </is>
      </c>
      <c r="D6" s="3" t="inlineStr">
        <is>
          <t>Adelaide Energy SA</t>
        </is>
      </c>
      <c r="E6" s="4" t="n">
        <v>570</v>
      </c>
      <c r="F6" s="4" t="n">
        <v>740</v>
      </c>
      <c r="G6" s="4" t="n">
        <v>260</v>
      </c>
      <c r="H6" s="4" t="n">
        <v>430</v>
      </c>
      <c r="I6" s="30">
        <f>IF($D6="","",IFERROR(VLOOKUP($D6,'Tariff Plans'!$A$2:$G$9,5,FALSE),""))</f>
        <v/>
      </c>
      <c r="J6" s="31">
        <f>IF(OR($G6="",$I6=""),"",IFERROR($G6*$I6/100,0))</f>
        <v/>
      </c>
      <c r="K6" s="43">
        <f>IF($D6="","",IFERROR(VLOOKUP($D6,'Tariff Plans'!$A$2:$G$9,6,FALSE),""))</f>
        <v/>
      </c>
      <c r="L6" s="31">
        <f>IF(OR($H6="",$K6=""),"",IFERROR($H6*$K6/100,0))</f>
        <v/>
      </c>
      <c r="M6" s="31">
        <f>IF(OR($D6="",$N6=""),"",IFERROR(VLOOKUP($D6,'Tariff Plans'!$A$2:$G$9,7,FALSE)*$N6,0))</f>
        <v/>
      </c>
      <c r="N6" s="4" t="n">
        <v>31</v>
      </c>
      <c r="O6" s="31">
        <f>IF(OR($L6="",$M6="",$J6=""),"",IFERROR(($L6+$M6-$J6)*10%,0))</f>
        <v/>
      </c>
      <c r="P6" s="31">
        <f>IF(OR($L6="",$M6="",$O6="",$J6=""),"",IFERROR($L6+$M6+$O6-$J6,0))</f>
        <v/>
      </c>
      <c r="Q6" s="43">
        <f>IF(OR($E6="",$G6=""),"",IFERROR(IF($E6=0,0,MIN(1,($E6-$G6)/$E6)),0))</f>
        <v/>
      </c>
      <c r="R6" s="8">
        <f>IF($Q6="","",IF($Q6&gt;=0.6,"Good self-consumption",IF($Q6&gt;=0.3,"Review usage","Low self-consumption")))</f>
        <v/>
      </c>
    </row>
    <row r="7">
      <c r="A7" s="29" t="n">
        <v>46203</v>
      </c>
      <c r="B7" s="3" t="inlineStr">
        <is>
          <t>Noah</t>
        </is>
      </c>
      <c r="C7" s="3" t="inlineStr">
        <is>
          <t>Gold Coast</t>
        </is>
      </c>
      <c r="D7" s="3" t="inlineStr">
        <is>
          <t>Sunshine Solar QLD</t>
        </is>
      </c>
      <c r="E7" s="4" t="n">
        <v>1050</v>
      </c>
      <c r="F7" s="4" t="n">
        <v>880</v>
      </c>
      <c r="G7" s="4" t="n">
        <v>690</v>
      </c>
      <c r="H7" s="4" t="n">
        <v>520</v>
      </c>
      <c r="I7" s="33">
        <f>IF($D7="","",IFERROR(VLOOKUP($D7,'Tariff Plans'!$A$2:$G$9,5,FALSE),""))</f>
        <v/>
      </c>
      <c r="J7" s="34">
        <f>IF(OR($G7="",$I7=""),"",IFERROR($G7*$I7/100,0))</f>
        <v/>
      </c>
      <c r="K7" s="44">
        <f>IF($D7="","",IFERROR(VLOOKUP($D7,'Tariff Plans'!$A$2:$G$9,6,FALSE),""))</f>
        <v/>
      </c>
      <c r="L7" s="34">
        <f>IF(OR($H7="",$K7=""),"",IFERROR($H7*$K7/100,0))</f>
        <v/>
      </c>
      <c r="M7" s="34">
        <f>IF(OR($D7="",$N7=""),"",IFERROR(VLOOKUP($D7,'Tariff Plans'!$A$2:$G$9,7,FALSE)*$N7,0))</f>
        <v/>
      </c>
      <c r="N7" s="4" t="n">
        <v>30</v>
      </c>
      <c r="O7" s="34">
        <f>IF(OR($L7="",$M7="",$J7=""),"",IFERROR(($L7+$M7-$J7)*10%,0))</f>
        <v/>
      </c>
      <c r="P7" s="34">
        <f>IF(OR($L7="",$M7="",$O7="",$J7=""),"",IFERROR($L7+$M7+$O7-$J7,0))</f>
        <v/>
      </c>
      <c r="Q7" s="44">
        <f>IF(OR($E7="",$G7=""),"",IFERROR(IF($E7=0,0,MIN(1,($E7-$G7)/$E7)),0))</f>
        <v/>
      </c>
      <c r="R7" s="12">
        <f>IF($Q7="","",IF($Q7&gt;=0.6,"Good self-consumption",IF($Q7&gt;=0.3,"Review usage","Low self-consumption")))</f>
        <v/>
      </c>
    </row>
    <row r="8">
      <c r="A8" s="29" t="n">
        <v>46234</v>
      </c>
      <c r="B8" s="3" t="inlineStr">
        <is>
          <t>Ruby</t>
        </is>
      </c>
      <c r="C8" s="3" t="inlineStr">
        <is>
          <t>Newcastle</t>
        </is>
      </c>
      <c r="D8" s="3" t="inlineStr">
        <is>
          <t>Coastal Solar NSW</t>
        </is>
      </c>
      <c r="E8" s="4" t="n">
        <v>480</v>
      </c>
      <c r="F8" s="4" t="n">
        <v>650</v>
      </c>
      <c r="G8" s="4" t="n">
        <v>180</v>
      </c>
      <c r="H8" s="4" t="n">
        <v>350</v>
      </c>
      <c r="I8" s="30">
        <f>IF($D8="","",IFERROR(VLOOKUP($D8,'Tariff Plans'!$A$2:$G$9,5,FALSE),""))</f>
        <v/>
      </c>
      <c r="J8" s="31">
        <f>IF(OR($G8="",$I8=""),"",IFERROR($G8*$I8/100,0))</f>
        <v/>
      </c>
      <c r="K8" s="43">
        <f>IF($D8="","",IFERROR(VLOOKUP($D8,'Tariff Plans'!$A$2:$G$9,6,FALSE),""))</f>
        <v/>
      </c>
      <c r="L8" s="31">
        <f>IF(OR($H8="",$K8=""),"",IFERROR($H8*$K8/100,0))</f>
        <v/>
      </c>
      <c r="M8" s="31">
        <f>IF(OR($D8="",$N8=""),"",IFERROR(VLOOKUP($D8,'Tariff Plans'!$A$2:$G$9,7,FALSE)*$N8,0))</f>
        <v/>
      </c>
      <c r="N8" s="4" t="n">
        <v>31</v>
      </c>
      <c r="O8" s="31">
        <f>IF(OR($L8="",$M8="",$J8=""),"",IFERROR(($L8+$M8-$J8)*10%,0))</f>
        <v/>
      </c>
      <c r="P8" s="31">
        <f>IF(OR($L8="",$M8="",$O8="",$J8=""),"",IFERROR($L8+$M8+$O8-$J8,0))</f>
        <v/>
      </c>
      <c r="Q8" s="43">
        <f>IF(OR($E8="",$G8=""),"",IFERROR(IF($E8=0,0,MIN(1,($E8-$G8)/$E8)),0))</f>
        <v/>
      </c>
      <c r="R8" s="8">
        <f>IF($Q8="","",IF($Q8&gt;=0.6,"Good self-consumption",IF($Q8&gt;=0.3,"Review usage","Low self-consumption")))</f>
        <v/>
      </c>
    </row>
    <row r="9">
      <c r="A9" s="29" t="n">
        <v>46265</v>
      </c>
      <c r="B9" s="3" t="inlineStr">
        <is>
          <t>Ethan</t>
        </is>
      </c>
      <c r="C9" s="3" t="inlineStr">
        <is>
          <t>Canberra</t>
        </is>
      </c>
      <c r="D9" s="3" t="inlineStr">
        <is>
          <t>Capital Green ACT</t>
        </is>
      </c>
      <c r="E9" s="4" t="n">
        <v>860</v>
      </c>
      <c r="F9" s="4" t="n">
        <v>820</v>
      </c>
      <c r="G9" s="4" t="n">
        <v>500</v>
      </c>
      <c r="H9" s="4" t="n">
        <v>460</v>
      </c>
      <c r="I9" s="33">
        <f>IF($D9="","",IFERROR(VLOOKUP($D9,'Tariff Plans'!$A$2:$G$9,5,FALSE),""))</f>
        <v/>
      </c>
      <c r="J9" s="34">
        <f>IF(OR($G9="",$I9=""),"",IFERROR($G9*$I9/100,0))</f>
        <v/>
      </c>
      <c r="K9" s="44">
        <f>IF($D9="","",IFERROR(VLOOKUP($D9,'Tariff Plans'!$A$2:$G$9,6,FALSE),""))</f>
        <v/>
      </c>
      <c r="L9" s="34">
        <f>IF(OR($H9="",$K9=""),"",IFERROR($H9*$K9/100,0))</f>
        <v/>
      </c>
      <c r="M9" s="34">
        <f>IF(OR($D9="",$N9=""),"",IFERROR(VLOOKUP($D9,'Tariff Plans'!$A$2:$G$9,7,FALSE)*$N9,0))</f>
        <v/>
      </c>
      <c r="N9" s="4" t="n">
        <v>31</v>
      </c>
      <c r="O9" s="34">
        <f>IF(OR($L9="",$M9="",$J9=""),"",IFERROR(($L9+$M9-$J9)*10%,0))</f>
        <v/>
      </c>
      <c r="P9" s="34">
        <f>IF(OR($L9="",$M9="",$O9="",$J9=""),"",IFERROR($L9+$M9+$O9-$J9,0))</f>
        <v/>
      </c>
      <c r="Q9" s="44">
        <f>IF(OR($E9="",$G9=""),"",IFERROR(IF($E9=0,0,MIN(1,($E9-$G9)/$E9)),0))</f>
        <v/>
      </c>
      <c r="R9" s="12">
        <f>IF($Q9="","",IF($Q9&gt;=0.6,"Good self-consumption",IF($Q9&gt;=0.3,"Review usage","Low self-consumption")))</f>
        <v/>
      </c>
    </row>
    <row r="10">
      <c r="A10" s="29" t="n">
        <v>46295</v>
      </c>
      <c r="B10" s="3" t="inlineStr">
        <is>
          <t>Isla</t>
        </is>
      </c>
      <c r="C10" s="3" t="inlineStr">
        <is>
          <t>Hobart</t>
        </is>
      </c>
      <c r="D10" s="3" t="inlineStr">
        <is>
          <t>Tasman Light TAS</t>
        </is>
      </c>
      <c r="E10" s="4" t="n">
        <v>420</v>
      </c>
      <c r="F10" s="4" t="n">
        <v>550</v>
      </c>
      <c r="G10" s="4" t="n">
        <v>190</v>
      </c>
      <c r="H10" s="4" t="n">
        <v>320</v>
      </c>
      <c r="I10" s="30">
        <f>IF($D10="","",IFERROR(VLOOKUP($D10,'Tariff Plans'!$A$2:$G$9,5,FALSE),""))</f>
        <v/>
      </c>
      <c r="J10" s="31">
        <f>IF(OR($G10="",$I10=""),"",IFERROR($G10*$I10/100,0))</f>
        <v/>
      </c>
      <c r="K10" s="43">
        <f>IF($D10="","",IFERROR(VLOOKUP($D10,'Tariff Plans'!$A$2:$G$9,6,FALSE),""))</f>
        <v/>
      </c>
      <c r="L10" s="31">
        <f>IF(OR($H10="",$K10=""),"",IFERROR($H10*$K10/100,0))</f>
        <v/>
      </c>
      <c r="M10" s="31">
        <f>IF(OR($D10="",$N10=""),"",IFERROR(VLOOKUP($D10,'Tariff Plans'!$A$2:$G$9,7,FALSE)*$N10,0))</f>
        <v/>
      </c>
      <c r="N10" s="4" t="n">
        <v>30</v>
      </c>
      <c r="O10" s="31">
        <f>IF(OR($L10="",$M10="",$J10=""),"",IFERROR(($L10+$M10-$J10)*10%,0))</f>
        <v/>
      </c>
      <c r="P10" s="31">
        <f>IF(OR($L10="",$M10="",$O10="",$J10=""),"",IFERROR($L10+$M10+$O10-$J10,0))</f>
        <v/>
      </c>
      <c r="Q10" s="43">
        <f>IF(OR($E10="",$G10=""),"",IFERROR(IF($E10=0,0,MIN(1,($E10-$G10)/$E10)),0))</f>
        <v/>
      </c>
      <c r="R10" s="8">
        <f>IF($Q10="","",IF($Q10&gt;=0.6,"Good self-consumption",IF($Q10&gt;=0.3,"Review usage","Low self-consumption")))</f>
        <v/>
      </c>
    </row>
    <row r="11">
      <c r="A11" s="29" t="n">
        <v>46325</v>
      </c>
      <c r="B11" s="3" t="inlineStr">
        <is>
          <t>Cooper</t>
        </is>
      </c>
      <c r="C11" s="3" t="inlineStr">
        <is>
          <t>Wollongong</t>
        </is>
      </c>
      <c r="D11" s="3" t="inlineStr">
        <is>
          <t>Harbour Saver NSW</t>
        </is>
      </c>
      <c r="E11" s="4" t="n">
        <v>760</v>
      </c>
      <c r="F11" s="4" t="n">
        <v>920</v>
      </c>
      <c r="G11" s="4" t="n">
        <v>450</v>
      </c>
      <c r="H11" s="4" t="n">
        <v>610</v>
      </c>
      <c r="I11" s="33">
        <f>IF($D11="","",IFERROR(VLOOKUP($D11,'Tariff Plans'!$A$2:$G$9,5,FALSE),""))</f>
        <v/>
      </c>
      <c r="J11" s="34">
        <f>IF(OR($G11="",$I11=""),"",IFERROR($G11*$I11/100,0))</f>
        <v/>
      </c>
      <c r="K11" s="44">
        <f>IF($D11="","",IFERROR(VLOOKUP($D11,'Tariff Plans'!$A$2:$G$9,6,FALSE),""))</f>
        <v/>
      </c>
      <c r="L11" s="34">
        <f>IF(OR($H11="",$K11=""),"",IFERROR($H11*$K11/100,0))</f>
        <v/>
      </c>
      <c r="M11" s="34">
        <f>IF(OR($D11="",$N11=""),"",IFERROR(VLOOKUP($D11,'Tariff Plans'!$A$2:$G$9,7,FALSE)*$N11,0))</f>
        <v/>
      </c>
      <c r="N11" s="4" t="n">
        <v>31</v>
      </c>
      <c r="O11" s="34">
        <f>IF(OR($L11="",$M11="",$J11=""),"",IFERROR(($L11+$M11-$J11)*10%,0))</f>
        <v/>
      </c>
      <c r="P11" s="34">
        <f>IF(OR($L11="",$M11="",$O11="",$J11=""),"",IFERROR($L11+$M11+$O11-$J11,0))</f>
        <v/>
      </c>
      <c r="Q11" s="44">
        <f>IF(OR($E11="",$G11=""),"",IFERROR(IF($E11=0,0,MIN(1,($E11-$G11)/$E11)),0))</f>
        <v/>
      </c>
      <c r="R11" s="12">
        <f>IF($Q11="","",IF($Q11&gt;=0.6,"Good self-consumption",IF($Q11&gt;=0.3,"Review usage","Low self-consumption")))</f>
        <v/>
      </c>
    </row>
    <row r="12">
      <c r="A12" s="29" t="n"/>
      <c r="B12" s="3" t="n"/>
      <c r="C12" s="3" t="n"/>
      <c r="D12" s="3" t="n"/>
      <c r="E12" s="4" t="n"/>
      <c r="F12" s="4" t="n"/>
      <c r="G12" s="4" t="n"/>
      <c r="H12" s="4" t="n"/>
      <c r="I12" s="30">
        <f>IF($D12="","",IFERROR(VLOOKUP($D12,'Tariff Plans'!$A$2:$G$9,5,FALSE),""))</f>
        <v/>
      </c>
      <c r="J12" s="31">
        <f>IF(OR($G12="",$I12=""),"",IFERROR($G12*$I12/100,0))</f>
        <v/>
      </c>
      <c r="K12" s="43">
        <f>IF($D12="","",IFERROR(VLOOKUP($D12,'Tariff Plans'!$A$2:$G$9,6,FALSE),""))</f>
        <v/>
      </c>
      <c r="L12" s="31">
        <f>IF(OR($H12="",$K12=""),"",IFERROR($H12*$K12/100,0))</f>
        <v/>
      </c>
      <c r="M12" s="31">
        <f>IF(OR($D12="",$N12=""),"",IFERROR(VLOOKUP($D12,'Tariff Plans'!$A$2:$G$9,7,FALSE)*$N12,0))</f>
        <v/>
      </c>
      <c r="N12" s="4" t="n"/>
      <c r="O12" s="31">
        <f>IF(OR($L12="",$M12="",$J12=""),"",IFERROR(($L12+$M12-$J12)*10%,0))</f>
        <v/>
      </c>
      <c r="P12" s="31">
        <f>IF(OR($L12="",$M12="",$O12="",$J12=""),"",IFERROR($L12+$M12+$O12-$J12,0))</f>
        <v/>
      </c>
      <c r="Q12" s="43">
        <f>IF(OR($E12="",$G12=""),"",IFERROR(IF($E12=0,0,MIN(1,($E12-$G12)/$E12)),0))</f>
        <v/>
      </c>
      <c r="R12" s="8">
        <f>IF($Q12="","",IF($Q12&gt;=0.6,"Good self-consumption",IF($Q12&gt;=0.3,"Review usage","Low self-consumption")))</f>
        <v/>
      </c>
    </row>
    <row r="13">
      <c r="A13" s="29" t="n"/>
      <c r="B13" s="3" t="n"/>
      <c r="C13" s="3" t="n"/>
      <c r="D13" s="3" t="n"/>
      <c r="E13" s="4" t="n"/>
      <c r="F13" s="4" t="n"/>
      <c r="G13" s="4" t="n"/>
      <c r="H13" s="4" t="n"/>
      <c r="I13" s="33">
        <f>IF($D13="","",IFERROR(VLOOKUP($D13,'Tariff Plans'!$A$2:$G$9,5,FALSE),""))</f>
        <v/>
      </c>
      <c r="J13" s="34">
        <f>IF(OR($G13="",$I13=""),"",IFERROR($G13*$I13/100,0))</f>
        <v/>
      </c>
      <c r="K13" s="44">
        <f>IF($D13="","",IFERROR(VLOOKUP($D13,'Tariff Plans'!$A$2:$G$9,6,FALSE),""))</f>
        <v/>
      </c>
      <c r="L13" s="34">
        <f>IF(OR($H13="",$K13=""),"",IFERROR($H13*$K13/100,0))</f>
        <v/>
      </c>
      <c r="M13" s="34">
        <f>IF(OR($D13="",$N13=""),"",IFERROR(VLOOKUP($D13,'Tariff Plans'!$A$2:$G$9,7,FALSE)*$N13,0))</f>
        <v/>
      </c>
      <c r="N13" s="4" t="n"/>
      <c r="O13" s="34">
        <f>IF(OR($L13="",$M13="",$J13=""),"",IFERROR(($L13+$M13-$J13)*10%,0))</f>
        <v/>
      </c>
      <c r="P13" s="34">
        <f>IF(OR($L13="",$M13="",$O13="",$J13=""),"",IFERROR($L13+$M13+$O13-$J13,0))</f>
        <v/>
      </c>
      <c r="Q13" s="44">
        <f>IF(OR($E13="",$G13=""),"",IFERROR(IF($E13=0,0,MIN(1,($E13-$G13)/$E13)),0))</f>
        <v/>
      </c>
      <c r="R13" s="12">
        <f>IF($Q13="","",IF($Q13&gt;=0.6,"Good self-consumption",IF($Q13&gt;=0.3,"Review usage","Low self-consumption")))</f>
        <v/>
      </c>
    </row>
    <row r="14">
      <c r="A14" s="29" t="n"/>
      <c r="B14" s="3" t="n"/>
      <c r="C14" s="3" t="n"/>
      <c r="D14" s="3" t="n"/>
      <c r="E14" s="4" t="n"/>
      <c r="F14" s="4" t="n"/>
      <c r="G14" s="4" t="n"/>
      <c r="H14" s="4" t="n"/>
      <c r="I14" s="30">
        <f>IF($D14="","",IFERROR(VLOOKUP($D14,'Tariff Plans'!$A$2:$G$9,5,FALSE),""))</f>
        <v/>
      </c>
      <c r="J14" s="31">
        <f>IF(OR($G14="",$I14=""),"",IFERROR($G14*$I14/100,0))</f>
        <v/>
      </c>
      <c r="K14" s="43">
        <f>IF($D14="","",IFERROR(VLOOKUP($D14,'Tariff Plans'!$A$2:$G$9,6,FALSE),""))</f>
        <v/>
      </c>
      <c r="L14" s="31">
        <f>IF(OR($H14="",$K14=""),"",IFERROR($H14*$K14/100,0))</f>
        <v/>
      </c>
      <c r="M14" s="31">
        <f>IF(OR($D14="",$N14=""),"",IFERROR(VLOOKUP($D14,'Tariff Plans'!$A$2:$G$9,7,FALSE)*$N14,0))</f>
        <v/>
      </c>
      <c r="N14" s="4" t="n"/>
      <c r="O14" s="31">
        <f>IF(OR($L14="",$M14="",$J14=""),"",IFERROR(($L14+$M14-$J14)*10%,0))</f>
        <v/>
      </c>
      <c r="P14" s="31">
        <f>IF(OR($L14="",$M14="",$O14="",$J14=""),"",IFERROR($L14+$M14+$O14-$J14,0))</f>
        <v/>
      </c>
      <c r="Q14" s="43">
        <f>IF(OR($E14="",$G14=""),"",IFERROR(IF($E14=0,0,MIN(1,($E14-$G14)/$E14)),0))</f>
        <v/>
      </c>
      <c r="R14" s="8">
        <f>IF($Q14="","",IF($Q14&gt;=0.6,"Good self-consumption",IF($Q14&gt;=0.3,"Review usage","Low self-consumption")))</f>
        <v/>
      </c>
    </row>
    <row r="15">
      <c r="A15" s="29" t="n"/>
      <c r="B15" s="3" t="n"/>
      <c r="C15" s="3" t="n"/>
      <c r="D15" s="3" t="n"/>
      <c r="E15" s="4" t="n"/>
      <c r="F15" s="4" t="n"/>
      <c r="G15" s="4" t="n"/>
      <c r="H15" s="4" t="n"/>
      <c r="I15" s="33">
        <f>IF($D15="","",IFERROR(VLOOKUP($D15,'Tariff Plans'!$A$2:$G$9,5,FALSE),""))</f>
        <v/>
      </c>
      <c r="J15" s="34">
        <f>IF(OR($G15="",$I15=""),"",IFERROR($G15*$I15/100,0))</f>
        <v/>
      </c>
      <c r="K15" s="44">
        <f>IF($D15="","",IFERROR(VLOOKUP($D15,'Tariff Plans'!$A$2:$G$9,6,FALSE),""))</f>
        <v/>
      </c>
      <c r="L15" s="34">
        <f>IF(OR($H15="",$K15=""),"",IFERROR($H15*$K15/100,0))</f>
        <v/>
      </c>
      <c r="M15" s="34">
        <f>IF(OR($D15="",$N15=""),"",IFERROR(VLOOKUP($D15,'Tariff Plans'!$A$2:$G$9,7,FALSE)*$N15,0))</f>
        <v/>
      </c>
      <c r="N15" s="4" t="n"/>
      <c r="O15" s="34">
        <f>IF(OR($L15="",$M15="",$J15=""),"",IFERROR(($L15+$M15-$J15)*10%,0))</f>
        <v/>
      </c>
      <c r="P15" s="34">
        <f>IF(OR($L15="",$M15="",$O15="",$J15=""),"",IFERROR($L15+$M15+$O15-$J15,0))</f>
        <v/>
      </c>
      <c r="Q15" s="44">
        <f>IF(OR($E15="",$G15=""),"",IFERROR(IF($E15=0,0,MIN(1,($E15-$G15)/$E15)),0))</f>
        <v/>
      </c>
      <c r="R15" s="12">
        <f>IF($Q15="","",IF($Q15&gt;=0.6,"Good self-consumption",IF($Q15&gt;=0.3,"Review usage","Low self-consumption")))</f>
        <v/>
      </c>
    </row>
    <row r="16">
      <c r="A16" s="29" t="n"/>
      <c r="B16" s="3" t="n"/>
      <c r="C16" s="3" t="n"/>
      <c r="D16" s="3" t="n"/>
      <c r="E16" s="4" t="n"/>
      <c r="F16" s="4" t="n"/>
      <c r="G16" s="4" t="n"/>
      <c r="H16" s="4" t="n"/>
      <c r="I16" s="30">
        <f>IF($D16="","",IFERROR(VLOOKUP($D16,'Tariff Plans'!$A$2:$G$9,5,FALSE),""))</f>
        <v/>
      </c>
      <c r="J16" s="31">
        <f>IF(OR($G16="",$I16=""),"",IFERROR($G16*$I16/100,0))</f>
        <v/>
      </c>
      <c r="K16" s="43">
        <f>IF($D16="","",IFERROR(VLOOKUP($D16,'Tariff Plans'!$A$2:$G$9,6,FALSE),""))</f>
        <v/>
      </c>
      <c r="L16" s="31">
        <f>IF(OR($H16="",$K16=""),"",IFERROR($H16*$K16/100,0))</f>
        <v/>
      </c>
      <c r="M16" s="31">
        <f>IF(OR($D16="",$N16=""),"",IFERROR(VLOOKUP($D16,'Tariff Plans'!$A$2:$G$9,7,FALSE)*$N16,0))</f>
        <v/>
      </c>
      <c r="N16" s="4" t="n"/>
      <c r="O16" s="31">
        <f>IF(OR($L16="",$M16="",$J16=""),"",IFERROR(($L16+$M16-$J16)*10%,0))</f>
        <v/>
      </c>
      <c r="P16" s="31">
        <f>IF(OR($L16="",$M16="",$O16="",$J16=""),"",IFERROR($L16+$M16+$O16-$J16,0))</f>
        <v/>
      </c>
      <c r="Q16" s="43">
        <f>IF(OR($E16="",$G16=""),"",IFERROR(IF($E16=0,0,MIN(1,($E16-$G16)/$E16)),0))</f>
        <v/>
      </c>
      <c r="R16" s="8">
        <f>IF($Q16="","",IF($Q16&gt;=0.6,"Good self-consumption",IF($Q16&gt;=0.3,"Review usage","Low self-consumption")))</f>
        <v/>
      </c>
    </row>
    <row r="17">
      <c r="A17" s="29" t="n"/>
      <c r="B17" s="3" t="n"/>
      <c r="C17" s="3" t="n"/>
      <c r="D17" s="3" t="n"/>
      <c r="E17" s="4" t="n"/>
      <c r="F17" s="4" t="n"/>
      <c r="G17" s="4" t="n"/>
      <c r="H17" s="4" t="n"/>
      <c r="I17" s="33">
        <f>IF($D17="","",IFERROR(VLOOKUP($D17,'Tariff Plans'!$A$2:$G$9,5,FALSE),""))</f>
        <v/>
      </c>
      <c r="J17" s="34">
        <f>IF(OR($G17="",$I17=""),"",IFERROR($G17*$I17/100,0))</f>
        <v/>
      </c>
      <c r="K17" s="44">
        <f>IF($D17="","",IFERROR(VLOOKUP($D17,'Tariff Plans'!$A$2:$G$9,6,FALSE),""))</f>
        <v/>
      </c>
      <c r="L17" s="34">
        <f>IF(OR($H17="",$K17=""),"",IFERROR($H17*$K17/100,0))</f>
        <v/>
      </c>
      <c r="M17" s="34">
        <f>IF(OR($D17="",$N17=""),"",IFERROR(VLOOKUP($D17,'Tariff Plans'!$A$2:$G$9,7,FALSE)*$N17,0))</f>
        <v/>
      </c>
      <c r="N17" s="4" t="n"/>
      <c r="O17" s="34">
        <f>IF(OR($L17="",$M17="",$J17=""),"",IFERROR(($L17+$M17-$J17)*10%,0))</f>
        <v/>
      </c>
      <c r="P17" s="34">
        <f>IF(OR($L17="",$M17="",$O17="",$J17=""),"",IFERROR($L17+$M17+$O17-$J17,0))</f>
        <v/>
      </c>
      <c r="Q17" s="44">
        <f>IF(OR($E17="",$G17=""),"",IFERROR(IF($E17=0,0,MIN(1,($E17-$G17)/$E17)),0))</f>
        <v/>
      </c>
      <c r="R17" s="12">
        <f>IF($Q17="","",IF($Q17&gt;=0.6,"Good self-consumption",IF($Q17&gt;=0.3,"Review usage","Low self-consumption")))</f>
        <v/>
      </c>
    </row>
    <row r="18">
      <c r="A18" s="29" t="n"/>
      <c r="B18" s="3" t="n"/>
      <c r="C18" s="3" t="n"/>
      <c r="D18" s="3" t="n"/>
      <c r="E18" s="4" t="n"/>
      <c r="F18" s="4" t="n"/>
      <c r="G18" s="4" t="n"/>
      <c r="H18" s="4" t="n"/>
      <c r="I18" s="30">
        <f>IF($D18="","",IFERROR(VLOOKUP($D18,'Tariff Plans'!$A$2:$G$9,5,FALSE),""))</f>
        <v/>
      </c>
      <c r="J18" s="31">
        <f>IF(OR($G18="",$I18=""),"",IFERROR($G18*$I18/100,0))</f>
        <v/>
      </c>
      <c r="K18" s="43">
        <f>IF($D18="","",IFERROR(VLOOKUP($D18,'Tariff Plans'!$A$2:$G$9,6,FALSE),""))</f>
        <v/>
      </c>
      <c r="L18" s="31">
        <f>IF(OR($H18="",$K18=""),"",IFERROR($H18*$K18/100,0))</f>
        <v/>
      </c>
      <c r="M18" s="31">
        <f>IF(OR($D18="",$N18=""),"",IFERROR(VLOOKUP($D18,'Tariff Plans'!$A$2:$G$9,7,FALSE)*$N18,0))</f>
        <v/>
      </c>
      <c r="N18" s="4" t="n"/>
      <c r="O18" s="31">
        <f>IF(OR($L18="",$M18="",$J18=""),"",IFERROR(($L18+$M18-$J18)*10%,0))</f>
        <v/>
      </c>
      <c r="P18" s="31">
        <f>IF(OR($L18="",$M18="",$O18="",$J18=""),"",IFERROR($L18+$M18+$O18-$J18,0))</f>
        <v/>
      </c>
      <c r="Q18" s="43">
        <f>IF(OR($E18="",$G18=""),"",IFERROR(IF($E18=0,0,MIN(1,($E18-$G18)/$E18)),0))</f>
        <v/>
      </c>
      <c r="R18" s="8">
        <f>IF($Q18="","",IF($Q18&gt;=0.6,"Good self-consumption",IF($Q18&gt;=0.3,"Review usage","Low self-consumption")))</f>
        <v/>
      </c>
    </row>
    <row r="19">
      <c r="A19" s="29" t="n"/>
      <c r="B19" s="3" t="n"/>
      <c r="C19" s="3" t="n"/>
      <c r="D19" s="3" t="n"/>
      <c r="E19" s="4" t="n"/>
      <c r="F19" s="4" t="n"/>
      <c r="G19" s="4" t="n"/>
      <c r="H19" s="4" t="n"/>
      <c r="I19" s="33">
        <f>IF($D19="","",IFERROR(VLOOKUP($D19,'Tariff Plans'!$A$2:$G$9,5,FALSE),""))</f>
        <v/>
      </c>
      <c r="J19" s="34">
        <f>IF(OR($G19="",$I19=""),"",IFERROR($G19*$I19/100,0))</f>
        <v/>
      </c>
      <c r="K19" s="44">
        <f>IF($D19="","",IFERROR(VLOOKUP($D19,'Tariff Plans'!$A$2:$G$9,6,FALSE),""))</f>
        <v/>
      </c>
      <c r="L19" s="34">
        <f>IF(OR($H19="",$K19=""),"",IFERROR($H19*$K19/100,0))</f>
        <v/>
      </c>
      <c r="M19" s="34">
        <f>IF(OR($D19="",$N19=""),"",IFERROR(VLOOKUP($D19,'Tariff Plans'!$A$2:$G$9,7,FALSE)*$N19,0))</f>
        <v/>
      </c>
      <c r="N19" s="4" t="n"/>
      <c r="O19" s="34">
        <f>IF(OR($L19="",$M19="",$J19=""),"",IFERROR(($L19+$M19-$J19)*10%,0))</f>
        <v/>
      </c>
      <c r="P19" s="34">
        <f>IF(OR($L19="",$M19="",$O19="",$J19=""),"",IFERROR($L19+$M19+$O19-$J19,0))</f>
        <v/>
      </c>
      <c r="Q19" s="44">
        <f>IF(OR($E19="",$G19=""),"",IFERROR(IF($E19=0,0,MIN(1,($E19-$G19)/$E19)),0))</f>
        <v/>
      </c>
      <c r="R19" s="12">
        <f>IF($Q19="","",IF($Q19&gt;=0.6,"Good self-consumption",IF($Q19&gt;=0.3,"Review usage","Low self-consumption")))</f>
        <v/>
      </c>
    </row>
    <row r="20">
      <c r="A20" s="29" t="n"/>
      <c r="B20" s="3" t="n"/>
      <c r="C20" s="3" t="n"/>
      <c r="D20" s="3" t="n"/>
      <c r="E20" s="4" t="n"/>
      <c r="F20" s="4" t="n"/>
      <c r="G20" s="4" t="n"/>
      <c r="H20" s="4" t="n"/>
      <c r="I20" s="30">
        <f>IF($D20="","",IFERROR(VLOOKUP($D20,'Tariff Plans'!$A$2:$G$9,5,FALSE),""))</f>
        <v/>
      </c>
      <c r="J20" s="31">
        <f>IF(OR($G20="",$I20=""),"",IFERROR($G20*$I20/100,0))</f>
        <v/>
      </c>
      <c r="K20" s="43">
        <f>IF($D20="","",IFERROR(VLOOKUP($D20,'Tariff Plans'!$A$2:$G$9,6,FALSE),""))</f>
        <v/>
      </c>
      <c r="L20" s="31">
        <f>IF(OR($H20="",$K20=""),"",IFERROR($H20*$K20/100,0))</f>
        <v/>
      </c>
      <c r="M20" s="31">
        <f>IF(OR($D20="",$N20=""),"",IFERROR(VLOOKUP($D20,'Tariff Plans'!$A$2:$G$9,7,FALSE)*$N20,0))</f>
        <v/>
      </c>
      <c r="N20" s="4" t="n"/>
      <c r="O20" s="31">
        <f>IF(OR($L20="",$M20="",$J20=""),"",IFERROR(($L20+$M20-$J20)*10%,0))</f>
        <v/>
      </c>
      <c r="P20" s="31">
        <f>IF(OR($L20="",$M20="",$O20="",$J20=""),"",IFERROR($L20+$M20+$O20-$J20,0))</f>
        <v/>
      </c>
      <c r="Q20" s="43">
        <f>IF(OR($E20="",$G20=""),"",IFERROR(IF($E20=0,0,MIN(1,($E20-$G20)/$E20)),0))</f>
        <v/>
      </c>
      <c r="R20" s="8">
        <f>IF($Q20="","",IF($Q20&gt;=0.6,"Good self-consumption",IF($Q20&gt;=0.3,"Review usage","Low self-consumption")))</f>
        <v/>
      </c>
    </row>
    <row r="21">
      <c r="A21" s="29" t="n"/>
      <c r="B21" s="3" t="n"/>
      <c r="C21" s="3" t="n"/>
      <c r="D21" s="3" t="n"/>
      <c r="E21" s="4" t="n"/>
      <c r="F21" s="4" t="n"/>
      <c r="G21" s="4" t="n"/>
      <c r="H21" s="4" t="n"/>
      <c r="I21" s="33">
        <f>IF($D21="","",IFERROR(VLOOKUP($D21,'Tariff Plans'!$A$2:$G$9,5,FALSE),""))</f>
        <v/>
      </c>
      <c r="J21" s="34">
        <f>IF(OR($G21="",$I21=""),"",IFERROR($G21*$I21/100,0))</f>
        <v/>
      </c>
      <c r="K21" s="44">
        <f>IF($D21="","",IFERROR(VLOOKUP($D21,'Tariff Plans'!$A$2:$G$9,6,FALSE),""))</f>
        <v/>
      </c>
      <c r="L21" s="34">
        <f>IF(OR($H21="",$K21=""),"",IFERROR($H21*$K21/100,0))</f>
        <v/>
      </c>
      <c r="M21" s="34">
        <f>IF(OR($D21="",$N21=""),"",IFERROR(VLOOKUP($D21,'Tariff Plans'!$A$2:$G$9,7,FALSE)*$N21,0))</f>
        <v/>
      </c>
      <c r="N21" s="4" t="n"/>
      <c r="O21" s="34">
        <f>IF(OR($L21="",$M21="",$J21=""),"",IFERROR(($L21+$M21-$J21)*10%,0))</f>
        <v/>
      </c>
      <c r="P21" s="34">
        <f>IF(OR($L21="",$M21="",$O21="",$J21=""),"",IFERROR($L21+$M21+$O21-$J21,0))</f>
        <v/>
      </c>
      <c r="Q21" s="44">
        <f>IF(OR($E21="",$G21=""),"",IFERROR(IF($E21=0,0,MIN(1,($E21-$G21)/$E21)),0))</f>
        <v/>
      </c>
      <c r="R21" s="12">
        <f>IF($Q21="","",IF($Q21&gt;=0.6,"Good self-consumption",IF($Q21&gt;=0.3,"Review usage","Low self-consumption")))</f>
        <v/>
      </c>
    </row>
    <row r="22">
      <c r="A22" s="29" t="n"/>
      <c r="B22" s="3" t="n"/>
      <c r="C22" s="3" t="n"/>
      <c r="D22" s="3" t="n"/>
      <c r="E22" s="4" t="n"/>
      <c r="F22" s="4" t="n"/>
      <c r="G22" s="4" t="n"/>
      <c r="H22" s="4" t="n"/>
      <c r="I22" s="30">
        <f>IF($D22="","",IFERROR(VLOOKUP($D22,'Tariff Plans'!$A$2:$G$9,5,FALSE),""))</f>
        <v/>
      </c>
      <c r="J22" s="31">
        <f>IF(OR($G22="",$I22=""),"",IFERROR($G22*$I22/100,0))</f>
        <v/>
      </c>
      <c r="K22" s="43">
        <f>IF($D22="","",IFERROR(VLOOKUP($D22,'Tariff Plans'!$A$2:$G$9,6,FALSE),""))</f>
        <v/>
      </c>
      <c r="L22" s="31">
        <f>IF(OR($H22="",$K22=""),"",IFERROR($H22*$K22/100,0))</f>
        <v/>
      </c>
      <c r="M22" s="31">
        <f>IF(OR($D22="",$N22=""),"",IFERROR(VLOOKUP($D22,'Tariff Plans'!$A$2:$G$9,7,FALSE)*$N22,0))</f>
        <v/>
      </c>
      <c r="N22" s="4" t="n"/>
      <c r="O22" s="31">
        <f>IF(OR($L22="",$M22="",$J22=""),"",IFERROR(($L22+$M22-$J22)*10%,0))</f>
        <v/>
      </c>
      <c r="P22" s="31">
        <f>IF(OR($L22="",$M22="",$O22="",$J22=""),"",IFERROR($L22+$M22+$O22-$J22,0))</f>
        <v/>
      </c>
      <c r="Q22" s="43">
        <f>IF(OR($E22="",$G22=""),"",IFERROR(IF($E22=0,0,MIN(1,($E22-$G22)/$E22)),0))</f>
        <v/>
      </c>
      <c r="R22" s="8">
        <f>IF($Q22="","",IF($Q22&gt;=0.6,"Good self-consumption",IF($Q22&gt;=0.3,"Review usage","Low self-consumption")))</f>
        <v/>
      </c>
    </row>
    <row r="23">
      <c r="A23" s="29" t="n"/>
      <c r="B23" s="3" t="n"/>
      <c r="C23" s="3" t="n"/>
      <c r="D23" s="3" t="n"/>
      <c r="E23" s="4" t="n"/>
      <c r="F23" s="4" t="n"/>
      <c r="G23" s="4" t="n"/>
      <c r="H23" s="4" t="n"/>
      <c r="I23" s="33">
        <f>IF($D23="","",IFERROR(VLOOKUP($D23,'Tariff Plans'!$A$2:$G$9,5,FALSE),""))</f>
        <v/>
      </c>
      <c r="J23" s="34">
        <f>IF(OR($G23="",$I23=""),"",IFERROR($G23*$I23/100,0))</f>
        <v/>
      </c>
      <c r="K23" s="44">
        <f>IF($D23="","",IFERROR(VLOOKUP($D23,'Tariff Plans'!$A$2:$G$9,6,FALSE),""))</f>
        <v/>
      </c>
      <c r="L23" s="34">
        <f>IF(OR($H23="",$K23=""),"",IFERROR($H23*$K23/100,0))</f>
        <v/>
      </c>
      <c r="M23" s="34">
        <f>IF(OR($D23="",$N23=""),"",IFERROR(VLOOKUP($D23,'Tariff Plans'!$A$2:$G$9,7,FALSE)*$N23,0))</f>
        <v/>
      </c>
      <c r="N23" s="4" t="n"/>
      <c r="O23" s="34">
        <f>IF(OR($L23="",$M23="",$J23=""),"",IFERROR(($L23+$M23-$J23)*10%,0))</f>
        <v/>
      </c>
      <c r="P23" s="34">
        <f>IF(OR($L23="",$M23="",$O23="",$J23=""),"",IFERROR($L23+$M23+$O23-$J23,0))</f>
        <v/>
      </c>
      <c r="Q23" s="44">
        <f>IF(OR($E23="",$G23=""),"",IFERROR(IF($E23=0,0,MIN(1,($E23-$G23)/$E23)),0))</f>
        <v/>
      </c>
      <c r="R23" s="12">
        <f>IF($Q23="","",IF($Q23&gt;=0.6,"Good self-consumption",IF($Q23&gt;=0.3,"Review usage","Low self-consumption")))</f>
        <v/>
      </c>
    </row>
    <row r="24">
      <c r="A24" s="29" t="n"/>
      <c r="B24" s="3" t="n"/>
      <c r="C24" s="3" t="n"/>
      <c r="D24" s="3" t="n"/>
      <c r="E24" s="4" t="n"/>
      <c r="F24" s="4" t="n"/>
      <c r="G24" s="4" t="n"/>
      <c r="H24" s="4" t="n"/>
      <c r="I24" s="30">
        <f>IF($D24="","",IFERROR(VLOOKUP($D24,'Tariff Plans'!$A$2:$G$9,5,FALSE),""))</f>
        <v/>
      </c>
      <c r="J24" s="31">
        <f>IF(OR($G24="",$I24=""),"",IFERROR($G24*$I24/100,0))</f>
        <v/>
      </c>
      <c r="K24" s="43">
        <f>IF($D24="","",IFERROR(VLOOKUP($D24,'Tariff Plans'!$A$2:$G$9,6,FALSE),""))</f>
        <v/>
      </c>
      <c r="L24" s="31">
        <f>IF(OR($H24="",$K24=""),"",IFERROR($H24*$K24/100,0))</f>
        <v/>
      </c>
      <c r="M24" s="31">
        <f>IF(OR($D24="",$N24=""),"",IFERROR(VLOOKUP($D24,'Tariff Plans'!$A$2:$G$9,7,FALSE)*$N24,0))</f>
        <v/>
      </c>
      <c r="N24" s="4" t="n"/>
      <c r="O24" s="31">
        <f>IF(OR($L24="",$M24="",$J24=""),"",IFERROR(($L24+$M24-$J24)*10%,0))</f>
        <v/>
      </c>
      <c r="P24" s="31">
        <f>IF(OR($L24="",$M24="",$O24="",$J24=""),"",IFERROR($L24+$M24+$O24-$J24,0))</f>
        <v/>
      </c>
      <c r="Q24" s="43">
        <f>IF(OR($E24="",$G24=""),"",IFERROR(IF($E24=0,0,MIN(1,($E24-$G24)/$E24)),0))</f>
        <v/>
      </c>
      <c r="R24" s="8">
        <f>IF($Q24="","",IF($Q24&gt;=0.6,"Good self-consumption",IF($Q24&gt;=0.3,"Review usage","Low self-consumption")))</f>
        <v/>
      </c>
    </row>
    <row r="25">
      <c r="A25" s="29" t="n"/>
      <c r="B25" s="3" t="n"/>
      <c r="C25" s="3" t="n"/>
      <c r="D25" s="3" t="n"/>
      <c r="E25" s="4" t="n"/>
      <c r="F25" s="4" t="n"/>
      <c r="G25" s="4" t="n"/>
      <c r="H25" s="4" t="n"/>
      <c r="I25" s="33">
        <f>IF($D25="","",IFERROR(VLOOKUP($D25,'Tariff Plans'!$A$2:$G$9,5,FALSE),""))</f>
        <v/>
      </c>
      <c r="J25" s="34">
        <f>IF(OR($G25="",$I25=""),"",IFERROR($G25*$I25/100,0))</f>
        <v/>
      </c>
      <c r="K25" s="44">
        <f>IF($D25="","",IFERROR(VLOOKUP($D25,'Tariff Plans'!$A$2:$G$9,6,FALSE),""))</f>
        <v/>
      </c>
      <c r="L25" s="34">
        <f>IF(OR($H25="",$K25=""),"",IFERROR($H25*$K25/100,0))</f>
        <v/>
      </c>
      <c r="M25" s="34">
        <f>IF(OR($D25="",$N25=""),"",IFERROR(VLOOKUP($D25,'Tariff Plans'!$A$2:$G$9,7,FALSE)*$N25,0))</f>
        <v/>
      </c>
      <c r="N25" s="4" t="n"/>
      <c r="O25" s="34">
        <f>IF(OR($L25="",$M25="",$J25=""),"",IFERROR(($L25+$M25-$J25)*10%,0))</f>
        <v/>
      </c>
      <c r="P25" s="34">
        <f>IF(OR($L25="",$M25="",$O25="",$J25=""),"",IFERROR($L25+$M25+$O25-$J25,0))</f>
        <v/>
      </c>
      <c r="Q25" s="44">
        <f>IF(OR($E25="",$G25=""),"",IFERROR(IF($E25=0,0,MIN(1,($E25-$G25)/$E25)),0))</f>
        <v/>
      </c>
      <c r="R25" s="12">
        <f>IF($Q25="","",IF($Q25&gt;=0.6,"Good self-consumption",IF($Q25&gt;=0.3,"Review usage","Low self-consumption")))</f>
        <v/>
      </c>
    </row>
    <row r="26">
      <c r="A26" s="29" t="n"/>
      <c r="B26" s="3" t="n"/>
      <c r="C26" s="3" t="n"/>
      <c r="D26" s="3" t="n"/>
      <c r="E26" s="4" t="n"/>
      <c r="F26" s="4" t="n"/>
      <c r="G26" s="4" t="n"/>
      <c r="H26" s="4" t="n"/>
      <c r="I26" s="30">
        <f>IF($D26="","",IFERROR(VLOOKUP($D26,'Tariff Plans'!$A$2:$G$9,5,FALSE),""))</f>
        <v/>
      </c>
      <c r="J26" s="31">
        <f>IF(OR($G26="",$I26=""),"",IFERROR($G26*$I26/100,0))</f>
        <v/>
      </c>
      <c r="K26" s="43">
        <f>IF($D26="","",IFERROR(VLOOKUP($D26,'Tariff Plans'!$A$2:$G$9,6,FALSE),""))</f>
        <v/>
      </c>
      <c r="L26" s="31">
        <f>IF(OR($H26="",$K26=""),"",IFERROR($H26*$K26/100,0))</f>
        <v/>
      </c>
      <c r="M26" s="31">
        <f>IF(OR($D26="",$N26=""),"",IFERROR(VLOOKUP($D26,'Tariff Plans'!$A$2:$G$9,7,FALSE)*$N26,0))</f>
        <v/>
      </c>
      <c r="N26" s="4" t="n"/>
      <c r="O26" s="31">
        <f>IF(OR($L26="",$M26="",$J26=""),"",IFERROR(($L26+$M26-$J26)*10%,0))</f>
        <v/>
      </c>
      <c r="P26" s="31">
        <f>IF(OR($L26="",$M26="",$O26="",$J26=""),"",IFERROR($L26+$M26+$O26-$J26,0))</f>
        <v/>
      </c>
      <c r="Q26" s="43">
        <f>IF(OR($E26="",$G26=""),"",IFERROR(IF($E26=0,0,MIN(1,($E26-$G26)/$E26)),0))</f>
        <v/>
      </c>
      <c r="R26" s="8">
        <f>IF($Q26="","",IF($Q26&gt;=0.6,"Good self-consumption",IF($Q26&gt;=0.3,"Review usage","Low self-consumption")))</f>
        <v/>
      </c>
    </row>
    <row r="27">
      <c r="A27" s="29" t="n"/>
      <c r="B27" s="3" t="n"/>
      <c r="C27" s="3" t="n"/>
      <c r="D27" s="3" t="n"/>
      <c r="E27" s="4" t="n"/>
      <c r="F27" s="4" t="n"/>
      <c r="G27" s="4" t="n"/>
      <c r="H27" s="4" t="n"/>
      <c r="I27" s="33">
        <f>IF($D27="","",IFERROR(VLOOKUP($D27,'Tariff Plans'!$A$2:$G$9,5,FALSE),""))</f>
        <v/>
      </c>
      <c r="J27" s="34">
        <f>IF(OR($G27="",$I27=""),"",IFERROR($G27*$I27/100,0))</f>
        <v/>
      </c>
      <c r="K27" s="44">
        <f>IF($D27="","",IFERROR(VLOOKUP($D27,'Tariff Plans'!$A$2:$G$9,6,FALSE),""))</f>
        <v/>
      </c>
      <c r="L27" s="34">
        <f>IF(OR($H27="",$K27=""),"",IFERROR($H27*$K27/100,0))</f>
        <v/>
      </c>
      <c r="M27" s="34">
        <f>IF(OR($D27="",$N27=""),"",IFERROR(VLOOKUP($D27,'Tariff Plans'!$A$2:$G$9,7,FALSE)*$N27,0))</f>
        <v/>
      </c>
      <c r="N27" s="4" t="n"/>
      <c r="O27" s="34">
        <f>IF(OR($L27="",$M27="",$J27=""),"",IFERROR(($L27+$M27-$J27)*10%,0))</f>
        <v/>
      </c>
      <c r="P27" s="34">
        <f>IF(OR($L27="",$M27="",$O27="",$J27=""),"",IFERROR($L27+$M27+$O27-$J27,0))</f>
        <v/>
      </c>
      <c r="Q27" s="44">
        <f>IF(OR($E27="",$G27=""),"",IFERROR(IF($E27=0,0,MIN(1,($E27-$G27)/$E27)),0))</f>
        <v/>
      </c>
      <c r="R27" s="12">
        <f>IF($Q27="","",IF($Q27&gt;=0.6,"Good self-consumption",IF($Q27&gt;=0.3,"Review usage","Low self-consumption")))</f>
        <v/>
      </c>
    </row>
    <row r="28">
      <c r="A28" s="29" t="n"/>
      <c r="B28" s="3" t="n"/>
      <c r="C28" s="3" t="n"/>
      <c r="D28" s="3" t="n"/>
      <c r="E28" s="4" t="n"/>
      <c r="F28" s="4" t="n"/>
      <c r="G28" s="4" t="n"/>
      <c r="H28" s="4" t="n"/>
      <c r="I28" s="30">
        <f>IF($D28="","",IFERROR(VLOOKUP($D28,'Tariff Plans'!$A$2:$G$9,5,FALSE),""))</f>
        <v/>
      </c>
      <c r="J28" s="31">
        <f>IF(OR($G28="",$I28=""),"",IFERROR($G28*$I28/100,0))</f>
        <v/>
      </c>
      <c r="K28" s="43">
        <f>IF($D28="","",IFERROR(VLOOKUP($D28,'Tariff Plans'!$A$2:$G$9,6,FALSE),""))</f>
        <v/>
      </c>
      <c r="L28" s="31">
        <f>IF(OR($H28="",$K28=""),"",IFERROR($H28*$K28/100,0))</f>
        <v/>
      </c>
      <c r="M28" s="31">
        <f>IF(OR($D28="",$N28=""),"",IFERROR(VLOOKUP($D28,'Tariff Plans'!$A$2:$G$9,7,FALSE)*$N28,0))</f>
        <v/>
      </c>
      <c r="N28" s="4" t="n"/>
      <c r="O28" s="31">
        <f>IF(OR($L28="",$M28="",$J28=""),"",IFERROR(($L28+$M28-$J28)*10%,0))</f>
        <v/>
      </c>
      <c r="P28" s="31">
        <f>IF(OR($L28="",$M28="",$O28="",$J28=""),"",IFERROR($L28+$M28+$O28-$J28,0))</f>
        <v/>
      </c>
      <c r="Q28" s="43">
        <f>IF(OR($E28="",$G28=""),"",IFERROR(IF($E28=0,0,MIN(1,($E28-$G28)/$E28)),0))</f>
        <v/>
      </c>
      <c r="R28" s="8">
        <f>IF($Q28="","",IF($Q28&gt;=0.6,"Good self-consumption",IF($Q28&gt;=0.3,"Review usage","Low self-consumption")))</f>
        <v/>
      </c>
    </row>
    <row r="29">
      <c r="A29" s="29" t="n"/>
      <c r="B29" s="3" t="n"/>
      <c r="C29" s="3" t="n"/>
      <c r="D29" s="3" t="n"/>
      <c r="E29" s="4" t="n"/>
      <c r="F29" s="4" t="n"/>
      <c r="G29" s="4" t="n"/>
      <c r="H29" s="4" t="n"/>
      <c r="I29" s="33">
        <f>IF($D29="","",IFERROR(VLOOKUP($D29,'Tariff Plans'!$A$2:$G$9,5,FALSE),""))</f>
        <v/>
      </c>
      <c r="J29" s="34">
        <f>IF(OR($G29="",$I29=""),"",IFERROR($G29*$I29/100,0))</f>
        <v/>
      </c>
      <c r="K29" s="44">
        <f>IF($D29="","",IFERROR(VLOOKUP($D29,'Tariff Plans'!$A$2:$G$9,6,FALSE),""))</f>
        <v/>
      </c>
      <c r="L29" s="34">
        <f>IF(OR($H29="",$K29=""),"",IFERROR($H29*$K29/100,0))</f>
        <v/>
      </c>
      <c r="M29" s="34">
        <f>IF(OR($D29="",$N29=""),"",IFERROR(VLOOKUP($D29,'Tariff Plans'!$A$2:$G$9,7,FALSE)*$N29,0))</f>
        <v/>
      </c>
      <c r="N29" s="4" t="n"/>
      <c r="O29" s="34">
        <f>IF(OR($L29="",$M29="",$J29=""),"",IFERROR(($L29+$M29-$J29)*10%,0))</f>
        <v/>
      </c>
      <c r="P29" s="34">
        <f>IF(OR($L29="",$M29="",$O29="",$J29=""),"",IFERROR($L29+$M29+$O29-$J29,0))</f>
        <v/>
      </c>
      <c r="Q29" s="44">
        <f>IF(OR($E29="",$G29=""),"",IFERROR(IF($E29=0,0,MIN(1,($E29-$G29)/$E29)),0))</f>
        <v/>
      </c>
      <c r="R29" s="12">
        <f>IF($Q29="","",IF($Q29&gt;=0.6,"Good self-consumption",IF($Q29&gt;=0.3,"Review usage","Low self-consumption")))</f>
        <v/>
      </c>
    </row>
    <row r="30">
      <c r="A30" s="29" t="n"/>
      <c r="B30" s="3" t="n"/>
      <c r="C30" s="3" t="n"/>
      <c r="D30" s="3" t="n"/>
      <c r="E30" s="4" t="n"/>
      <c r="F30" s="4" t="n"/>
      <c r="G30" s="4" t="n"/>
      <c r="H30" s="4" t="n"/>
      <c r="I30" s="30">
        <f>IF($D30="","",IFERROR(VLOOKUP($D30,'Tariff Plans'!$A$2:$G$9,5,FALSE),""))</f>
        <v/>
      </c>
      <c r="J30" s="31">
        <f>IF(OR($G30="",$I30=""),"",IFERROR($G30*$I30/100,0))</f>
        <v/>
      </c>
      <c r="K30" s="43">
        <f>IF($D30="","",IFERROR(VLOOKUP($D30,'Tariff Plans'!$A$2:$G$9,6,FALSE),""))</f>
        <v/>
      </c>
      <c r="L30" s="31">
        <f>IF(OR($H30="",$K30=""),"",IFERROR($H30*$K30/100,0))</f>
        <v/>
      </c>
      <c r="M30" s="31">
        <f>IF(OR($D30="",$N30=""),"",IFERROR(VLOOKUP($D30,'Tariff Plans'!$A$2:$G$9,7,FALSE)*$N30,0))</f>
        <v/>
      </c>
      <c r="N30" s="4" t="n"/>
      <c r="O30" s="31">
        <f>IF(OR($L30="",$M30="",$J30=""),"",IFERROR(($L30+$M30-$J30)*10%,0))</f>
        <v/>
      </c>
      <c r="P30" s="31">
        <f>IF(OR($L30="",$M30="",$O30="",$J30=""),"",IFERROR($L30+$M30+$O30-$J30,0))</f>
        <v/>
      </c>
      <c r="Q30" s="43">
        <f>IF(OR($E30="",$G30=""),"",IFERROR(IF($E30=0,0,MIN(1,($E30-$G30)/$E30)),0))</f>
        <v/>
      </c>
      <c r="R30" s="8">
        <f>IF($Q30="","",IF($Q30&gt;=0.6,"Good self-consumption",IF($Q30&gt;=0.3,"Review usage","Low self-consumption")))</f>
        <v/>
      </c>
    </row>
    <row r="31">
      <c r="A31" s="29" t="n"/>
      <c r="B31" s="3" t="n"/>
      <c r="C31" s="3" t="n"/>
      <c r="D31" s="3" t="n"/>
      <c r="E31" s="4" t="n"/>
      <c r="F31" s="4" t="n"/>
      <c r="G31" s="4" t="n"/>
      <c r="H31" s="4" t="n"/>
      <c r="I31" s="33">
        <f>IF($D31="","",IFERROR(VLOOKUP($D31,'Tariff Plans'!$A$2:$G$9,5,FALSE),""))</f>
        <v/>
      </c>
      <c r="J31" s="34">
        <f>IF(OR($G31="",$I31=""),"",IFERROR($G31*$I31/100,0))</f>
        <v/>
      </c>
      <c r="K31" s="44">
        <f>IF($D31="","",IFERROR(VLOOKUP($D31,'Tariff Plans'!$A$2:$G$9,6,FALSE),""))</f>
        <v/>
      </c>
      <c r="L31" s="34">
        <f>IF(OR($H31="",$K31=""),"",IFERROR($H31*$K31/100,0))</f>
        <v/>
      </c>
      <c r="M31" s="34">
        <f>IF(OR($D31="",$N31=""),"",IFERROR(VLOOKUP($D31,'Tariff Plans'!$A$2:$G$9,7,FALSE)*$N31,0))</f>
        <v/>
      </c>
      <c r="N31" s="4" t="n"/>
      <c r="O31" s="34">
        <f>IF(OR($L31="",$M31="",$J31=""),"",IFERROR(($L31+$M31-$J31)*10%,0))</f>
        <v/>
      </c>
      <c r="P31" s="34">
        <f>IF(OR($L31="",$M31="",$O31="",$J31=""),"",IFERROR($L31+$M31+$O31-$J31,0))</f>
        <v/>
      </c>
      <c r="Q31" s="44">
        <f>IF(OR($E31="",$G31=""),"",IFERROR(IF($E31=0,0,MIN(1,($E31-$G31)/$E31)),0))</f>
        <v/>
      </c>
      <c r="R31" s="12">
        <f>IF($Q31="","",IF($Q31&gt;=0.6,"Good self-consumption",IF($Q31&gt;=0.3,"Review usage","Low self-consumption")))</f>
        <v/>
      </c>
    </row>
    <row r="32">
      <c r="A32" s="29" t="n"/>
      <c r="B32" s="3" t="n"/>
      <c r="C32" s="3" t="n"/>
      <c r="D32" s="3" t="n"/>
      <c r="E32" s="4" t="n"/>
      <c r="F32" s="4" t="n"/>
      <c r="G32" s="4" t="n"/>
      <c r="H32" s="4" t="n"/>
      <c r="I32" s="30">
        <f>IF($D32="","",IFERROR(VLOOKUP($D32,'Tariff Plans'!$A$2:$G$9,5,FALSE),""))</f>
        <v/>
      </c>
      <c r="J32" s="31">
        <f>IF(OR($G32="",$I32=""),"",IFERROR($G32*$I32/100,0))</f>
        <v/>
      </c>
      <c r="K32" s="43">
        <f>IF($D32="","",IFERROR(VLOOKUP($D32,'Tariff Plans'!$A$2:$G$9,6,FALSE),""))</f>
        <v/>
      </c>
      <c r="L32" s="31">
        <f>IF(OR($H32="",$K32=""),"",IFERROR($H32*$K32/100,0))</f>
        <v/>
      </c>
      <c r="M32" s="31">
        <f>IF(OR($D32="",$N32=""),"",IFERROR(VLOOKUP($D32,'Tariff Plans'!$A$2:$G$9,7,FALSE)*$N32,0))</f>
        <v/>
      </c>
      <c r="N32" s="4" t="n"/>
      <c r="O32" s="31">
        <f>IF(OR($L32="",$M32="",$J32=""),"",IFERROR(($L32+$M32-$J32)*10%,0))</f>
        <v/>
      </c>
      <c r="P32" s="31">
        <f>IF(OR($L32="",$M32="",$O32="",$J32=""),"",IFERROR($L32+$M32+$O32-$J32,0))</f>
        <v/>
      </c>
      <c r="Q32" s="43">
        <f>IF(OR($E32="",$G32=""),"",IFERROR(IF($E32=0,0,MIN(1,($E32-$G32)/$E32)),0))</f>
        <v/>
      </c>
      <c r="R32" s="8">
        <f>IF($Q32="","",IF($Q32&gt;=0.6,"Good self-consumption",IF($Q32&gt;=0.3,"Review usage","Low self-consumption")))</f>
        <v/>
      </c>
    </row>
    <row r="33">
      <c r="A33" s="29" t="n"/>
      <c r="B33" s="3" t="n"/>
      <c r="C33" s="3" t="n"/>
      <c r="D33" s="3" t="n"/>
      <c r="E33" s="4" t="n"/>
      <c r="F33" s="4" t="n"/>
      <c r="G33" s="4" t="n"/>
      <c r="H33" s="4" t="n"/>
      <c r="I33" s="33">
        <f>IF($D33="","",IFERROR(VLOOKUP($D33,'Tariff Plans'!$A$2:$G$9,5,FALSE),""))</f>
        <v/>
      </c>
      <c r="J33" s="34">
        <f>IF(OR($G33="",$I33=""),"",IFERROR($G33*$I33/100,0))</f>
        <v/>
      </c>
      <c r="K33" s="44">
        <f>IF($D33="","",IFERROR(VLOOKUP($D33,'Tariff Plans'!$A$2:$G$9,6,FALSE),""))</f>
        <v/>
      </c>
      <c r="L33" s="34">
        <f>IF(OR($H33="",$K33=""),"",IFERROR($H33*$K33/100,0))</f>
        <v/>
      </c>
      <c r="M33" s="34">
        <f>IF(OR($D33="",$N33=""),"",IFERROR(VLOOKUP($D33,'Tariff Plans'!$A$2:$G$9,7,FALSE)*$N33,0))</f>
        <v/>
      </c>
      <c r="N33" s="4" t="n"/>
      <c r="O33" s="34">
        <f>IF(OR($L33="",$M33="",$J33=""),"",IFERROR(($L33+$M33-$J33)*10%,0))</f>
        <v/>
      </c>
      <c r="P33" s="34">
        <f>IF(OR($L33="",$M33="",$O33="",$J33=""),"",IFERROR($L33+$M33+$O33-$J33,0))</f>
        <v/>
      </c>
      <c r="Q33" s="44">
        <f>IF(OR($E33="",$G33=""),"",IFERROR(IF($E33=0,0,MIN(1,($E33-$G33)/$E33)),0))</f>
        <v/>
      </c>
      <c r="R33" s="12">
        <f>IF($Q33="","",IF($Q33&gt;=0.6,"Good self-consumption",IF($Q33&gt;=0.3,"Review usage","Low self-consumption")))</f>
        <v/>
      </c>
    </row>
    <row r="34">
      <c r="A34" s="29" t="n"/>
      <c r="B34" s="3" t="n"/>
      <c r="C34" s="3" t="n"/>
      <c r="D34" s="3" t="n"/>
      <c r="E34" s="4" t="n"/>
      <c r="F34" s="4" t="n"/>
      <c r="G34" s="4" t="n"/>
      <c r="H34" s="4" t="n"/>
      <c r="I34" s="30">
        <f>IF($D34="","",IFERROR(VLOOKUP($D34,'Tariff Plans'!$A$2:$G$9,5,FALSE),""))</f>
        <v/>
      </c>
      <c r="J34" s="31">
        <f>IF(OR($G34="",$I34=""),"",IFERROR($G34*$I34/100,0))</f>
        <v/>
      </c>
      <c r="K34" s="43">
        <f>IF($D34="","",IFERROR(VLOOKUP($D34,'Tariff Plans'!$A$2:$G$9,6,FALSE),""))</f>
        <v/>
      </c>
      <c r="L34" s="31">
        <f>IF(OR($H34="",$K34=""),"",IFERROR($H34*$K34/100,0))</f>
        <v/>
      </c>
      <c r="M34" s="31">
        <f>IF(OR($D34="",$N34=""),"",IFERROR(VLOOKUP($D34,'Tariff Plans'!$A$2:$G$9,7,FALSE)*$N34,0))</f>
        <v/>
      </c>
      <c r="N34" s="4" t="n"/>
      <c r="O34" s="31">
        <f>IF(OR($L34="",$M34="",$J34=""),"",IFERROR(($L34+$M34-$J34)*10%,0))</f>
        <v/>
      </c>
      <c r="P34" s="31">
        <f>IF(OR($L34="",$M34="",$O34="",$J34=""),"",IFERROR($L34+$M34+$O34-$J34,0))</f>
        <v/>
      </c>
      <c r="Q34" s="43">
        <f>IF(OR($E34="",$G34=""),"",IFERROR(IF($E34=0,0,MIN(1,($E34-$G34)/$E34)),0))</f>
        <v/>
      </c>
      <c r="R34" s="8">
        <f>IF($Q34="","",IF($Q34&gt;=0.6,"Good self-consumption",IF($Q34&gt;=0.3,"Review usage","Low self-consumption")))</f>
        <v/>
      </c>
    </row>
    <row r="35">
      <c r="A35" s="29" t="n"/>
      <c r="B35" s="3" t="n"/>
      <c r="C35" s="3" t="n"/>
      <c r="D35" s="3" t="n"/>
      <c r="E35" s="4" t="n"/>
      <c r="F35" s="4" t="n"/>
      <c r="G35" s="4" t="n"/>
      <c r="H35" s="4" t="n"/>
      <c r="I35" s="33">
        <f>IF($D35="","",IFERROR(VLOOKUP($D35,'Tariff Plans'!$A$2:$G$9,5,FALSE),""))</f>
        <v/>
      </c>
      <c r="J35" s="34">
        <f>IF(OR($G35="",$I35=""),"",IFERROR($G35*$I35/100,0))</f>
        <v/>
      </c>
      <c r="K35" s="44">
        <f>IF($D35="","",IFERROR(VLOOKUP($D35,'Tariff Plans'!$A$2:$G$9,6,FALSE),""))</f>
        <v/>
      </c>
      <c r="L35" s="34">
        <f>IF(OR($H35="",$K35=""),"",IFERROR($H35*$K35/100,0))</f>
        <v/>
      </c>
      <c r="M35" s="34">
        <f>IF(OR($D35="",$N35=""),"",IFERROR(VLOOKUP($D35,'Tariff Plans'!$A$2:$G$9,7,FALSE)*$N35,0))</f>
        <v/>
      </c>
      <c r="N35" s="4" t="n"/>
      <c r="O35" s="34">
        <f>IF(OR($L35="",$M35="",$J35=""),"",IFERROR(($L35+$M35-$J35)*10%,0))</f>
        <v/>
      </c>
      <c r="P35" s="34">
        <f>IF(OR($L35="",$M35="",$O35="",$J35=""),"",IFERROR($L35+$M35+$O35-$J35,0))</f>
        <v/>
      </c>
      <c r="Q35" s="44">
        <f>IF(OR($E35="",$G35=""),"",IFERROR(IF($E35=0,0,MIN(1,($E35-$G35)/$E35)),0))</f>
        <v/>
      </c>
      <c r="R35" s="12">
        <f>IF($Q35="","",IF($Q35&gt;=0.6,"Good self-consumption",IF($Q35&gt;=0.3,"Review usage","Low self-consumption")))</f>
        <v/>
      </c>
    </row>
    <row r="36">
      <c r="A36" s="29" t="n"/>
      <c r="B36" s="3" t="n"/>
      <c r="C36" s="3" t="n"/>
      <c r="D36" s="3" t="n"/>
      <c r="E36" s="4" t="n"/>
      <c r="F36" s="4" t="n"/>
      <c r="G36" s="4" t="n"/>
      <c r="H36" s="4" t="n"/>
      <c r="I36" s="30">
        <f>IF($D36="","",IFERROR(VLOOKUP($D36,'Tariff Plans'!$A$2:$G$9,5,FALSE),""))</f>
        <v/>
      </c>
      <c r="J36" s="31">
        <f>IF(OR($G36="",$I36=""),"",IFERROR($G36*$I36/100,0))</f>
        <v/>
      </c>
      <c r="K36" s="43">
        <f>IF($D36="","",IFERROR(VLOOKUP($D36,'Tariff Plans'!$A$2:$G$9,6,FALSE),""))</f>
        <v/>
      </c>
      <c r="L36" s="31">
        <f>IF(OR($H36="",$K36=""),"",IFERROR($H36*$K36/100,0))</f>
        <v/>
      </c>
      <c r="M36" s="31">
        <f>IF(OR($D36="",$N36=""),"",IFERROR(VLOOKUP($D36,'Tariff Plans'!$A$2:$G$9,7,FALSE)*$N36,0))</f>
        <v/>
      </c>
      <c r="N36" s="4" t="n"/>
      <c r="O36" s="31">
        <f>IF(OR($L36="",$M36="",$J36=""),"",IFERROR(($L36+$M36-$J36)*10%,0))</f>
        <v/>
      </c>
      <c r="P36" s="31">
        <f>IF(OR($L36="",$M36="",$O36="",$J36=""),"",IFERROR($L36+$M36+$O36-$J36,0))</f>
        <v/>
      </c>
      <c r="Q36" s="43">
        <f>IF(OR($E36="",$G36=""),"",IFERROR(IF($E36=0,0,MIN(1,($E36-$G36)/$E36)),0))</f>
        <v/>
      </c>
      <c r="R36" s="8">
        <f>IF($Q36="","",IF($Q36&gt;=0.6,"Good self-consumption",IF($Q36&gt;=0.3,"Review usage","Low self-consumption")))</f>
        <v/>
      </c>
    </row>
    <row r="37">
      <c r="A37" s="29" t="n"/>
      <c r="B37" s="3" t="n"/>
      <c r="C37" s="3" t="n"/>
      <c r="D37" s="3" t="n"/>
      <c r="E37" s="4" t="n"/>
      <c r="F37" s="4" t="n"/>
      <c r="G37" s="4" t="n"/>
      <c r="H37" s="4" t="n"/>
      <c r="I37" s="33">
        <f>IF($D37="","",IFERROR(VLOOKUP($D37,'Tariff Plans'!$A$2:$G$9,5,FALSE),""))</f>
        <v/>
      </c>
      <c r="J37" s="34">
        <f>IF(OR($G37="",$I37=""),"",IFERROR($G37*$I37/100,0))</f>
        <v/>
      </c>
      <c r="K37" s="44">
        <f>IF($D37="","",IFERROR(VLOOKUP($D37,'Tariff Plans'!$A$2:$G$9,6,FALSE),""))</f>
        <v/>
      </c>
      <c r="L37" s="34">
        <f>IF(OR($H37="",$K37=""),"",IFERROR($H37*$K37/100,0))</f>
        <v/>
      </c>
      <c r="M37" s="34">
        <f>IF(OR($D37="",$N37=""),"",IFERROR(VLOOKUP($D37,'Tariff Plans'!$A$2:$G$9,7,FALSE)*$N37,0))</f>
        <v/>
      </c>
      <c r="N37" s="4" t="n"/>
      <c r="O37" s="34">
        <f>IF(OR($L37="",$M37="",$J37=""),"",IFERROR(($L37+$M37-$J37)*10%,0))</f>
        <v/>
      </c>
      <c r="P37" s="34">
        <f>IF(OR($L37="",$M37="",$O37="",$J37=""),"",IFERROR($L37+$M37+$O37-$J37,0))</f>
        <v/>
      </c>
      <c r="Q37" s="44">
        <f>IF(OR($E37="",$G37=""),"",IFERROR(IF($E37=0,0,MIN(1,($E37-$G37)/$E37)),0))</f>
        <v/>
      </c>
      <c r="R37" s="12">
        <f>IF($Q37="","",IF($Q37&gt;=0.6,"Good self-consumption",IF($Q37&gt;=0.3,"Review usage","Low self-consumption")))</f>
        <v/>
      </c>
    </row>
    <row r="38">
      <c r="A38" s="29" t="n"/>
      <c r="B38" s="3" t="n"/>
      <c r="C38" s="3" t="n"/>
      <c r="D38" s="3" t="n"/>
      <c r="E38" s="4" t="n"/>
      <c r="F38" s="4" t="n"/>
      <c r="G38" s="4" t="n"/>
      <c r="H38" s="4" t="n"/>
      <c r="I38" s="30">
        <f>IF($D38="","",IFERROR(VLOOKUP($D38,'Tariff Plans'!$A$2:$G$9,5,FALSE),""))</f>
        <v/>
      </c>
      <c r="J38" s="31">
        <f>IF(OR($G38="",$I38=""),"",IFERROR($G38*$I38/100,0))</f>
        <v/>
      </c>
      <c r="K38" s="43">
        <f>IF($D38="","",IFERROR(VLOOKUP($D38,'Tariff Plans'!$A$2:$G$9,6,FALSE),""))</f>
        <v/>
      </c>
      <c r="L38" s="31">
        <f>IF(OR($H38="",$K38=""),"",IFERROR($H38*$K38/100,0))</f>
        <v/>
      </c>
      <c r="M38" s="31">
        <f>IF(OR($D38="",$N38=""),"",IFERROR(VLOOKUP($D38,'Tariff Plans'!$A$2:$G$9,7,FALSE)*$N38,0))</f>
        <v/>
      </c>
      <c r="N38" s="4" t="n"/>
      <c r="O38" s="31">
        <f>IF(OR($L38="",$M38="",$J38=""),"",IFERROR(($L38+$M38-$J38)*10%,0))</f>
        <v/>
      </c>
      <c r="P38" s="31">
        <f>IF(OR($L38="",$M38="",$O38="",$J38=""),"",IFERROR($L38+$M38+$O38-$J38,0))</f>
        <v/>
      </c>
      <c r="Q38" s="43">
        <f>IF(OR($E38="",$G38=""),"",IFERROR(IF($E38=0,0,MIN(1,($E38-$G38)/$E38)),0))</f>
        <v/>
      </c>
      <c r="R38" s="8">
        <f>IF($Q38="","",IF($Q38&gt;=0.6,"Good self-consumption",IF($Q38&gt;=0.3,"Review usage","Low self-consumption")))</f>
        <v/>
      </c>
    </row>
    <row r="39">
      <c r="A39" s="29" t="n"/>
      <c r="B39" s="3" t="n"/>
      <c r="C39" s="3" t="n"/>
      <c r="D39" s="3" t="n"/>
      <c r="E39" s="4" t="n"/>
      <c r="F39" s="4" t="n"/>
      <c r="G39" s="4" t="n"/>
      <c r="H39" s="4" t="n"/>
      <c r="I39" s="33">
        <f>IF($D39="","",IFERROR(VLOOKUP($D39,'Tariff Plans'!$A$2:$G$9,5,FALSE),""))</f>
        <v/>
      </c>
      <c r="J39" s="34">
        <f>IF(OR($G39="",$I39=""),"",IFERROR($G39*$I39/100,0))</f>
        <v/>
      </c>
      <c r="K39" s="44">
        <f>IF($D39="","",IFERROR(VLOOKUP($D39,'Tariff Plans'!$A$2:$G$9,6,FALSE),""))</f>
        <v/>
      </c>
      <c r="L39" s="34">
        <f>IF(OR($H39="",$K39=""),"",IFERROR($H39*$K39/100,0))</f>
        <v/>
      </c>
      <c r="M39" s="34">
        <f>IF(OR($D39="",$N39=""),"",IFERROR(VLOOKUP($D39,'Tariff Plans'!$A$2:$G$9,7,FALSE)*$N39,0))</f>
        <v/>
      </c>
      <c r="N39" s="4" t="n"/>
      <c r="O39" s="34">
        <f>IF(OR($L39="",$M39="",$J39=""),"",IFERROR(($L39+$M39-$J39)*10%,0))</f>
        <v/>
      </c>
      <c r="P39" s="34">
        <f>IF(OR($L39="",$M39="",$O39="",$J39=""),"",IFERROR($L39+$M39+$O39-$J39,0))</f>
        <v/>
      </c>
      <c r="Q39" s="44">
        <f>IF(OR($E39="",$G39=""),"",IFERROR(IF($E39=0,0,MIN(1,($E39-$G39)/$E39)),0))</f>
        <v/>
      </c>
      <c r="R39" s="12">
        <f>IF($Q39="","",IF($Q39&gt;=0.6,"Good self-consumption",IF($Q39&gt;=0.3,"Review usage","Low self-consumption")))</f>
        <v/>
      </c>
    </row>
    <row r="40">
      <c r="A40" s="29" t="n"/>
      <c r="B40" s="3" t="n"/>
      <c r="C40" s="3" t="n"/>
      <c r="D40" s="3" t="n"/>
      <c r="E40" s="4" t="n"/>
      <c r="F40" s="4" t="n"/>
      <c r="G40" s="4" t="n"/>
      <c r="H40" s="4" t="n"/>
      <c r="I40" s="30">
        <f>IF($D40="","",IFERROR(VLOOKUP($D40,'Tariff Plans'!$A$2:$G$9,5,FALSE),""))</f>
        <v/>
      </c>
      <c r="J40" s="31">
        <f>IF(OR($G40="",$I40=""),"",IFERROR($G40*$I40/100,0))</f>
        <v/>
      </c>
      <c r="K40" s="43">
        <f>IF($D40="","",IFERROR(VLOOKUP($D40,'Tariff Plans'!$A$2:$G$9,6,FALSE),""))</f>
        <v/>
      </c>
      <c r="L40" s="31">
        <f>IF(OR($H40="",$K40=""),"",IFERROR($H40*$K40/100,0))</f>
        <v/>
      </c>
      <c r="M40" s="31">
        <f>IF(OR($D40="",$N40=""),"",IFERROR(VLOOKUP($D40,'Tariff Plans'!$A$2:$G$9,7,FALSE)*$N40,0))</f>
        <v/>
      </c>
      <c r="N40" s="4" t="n"/>
      <c r="O40" s="31">
        <f>IF(OR($L40="",$M40="",$J40=""),"",IFERROR(($L40+$M40-$J40)*10%,0))</f>
        <v/>
      </c>
      <c r="P40" s="31">
        <f>IF(OR($L40="",$M40="",$O40="",$J40=""),"",IFERROR($L40+$M40+$O40-$J40,0))</f>
        <v/>
      </c>
      <c r="Q40" s="43">
        <f>IF(OR($E40="",$G40=""),"",IFERROR(IF($E40=0,0,MIN(1,($E40-$G40)/$E40)),0))</f>
        <v/>
      </c>
      <c r="R40" s="8">
        <f>IF($Q40="","",IF($Q40&gt;=0.6,"Good self-consumption",IF($Q40&gt;=0.3,"Review usage","Low self-consumption")))</f>
        <v/>
      </c>
    </row>
    <row r="41">
      <c r="A41" s="29" t="n"/>
      <c r="B41" s="3" t="n"/>
      <c r="C41" s="3" t="n"/>
      <c r="D41" s="3" t="n"/>
      <c r="E41" s="4" t="n"/>
      <c r="F41" s="4" t="n"/>
      <c r="G41" s="4" t="n"/>
      <c r="H41" s="4" t="n"/>
      <c r="I41" s="33">
        <f>IF($D41="","",IFERROR(VLOOKUP($D41,'Tariff Plans'!$A$2:$G$9,5,FALSE),""))</f>
        <v/>
      </c>
      <c r="J41" s="34">
        <f>IF(OR($G41="",$I41=""),"",IFERROR($G41*$I41/100,0))</f>
        <v/>
      </c>
      <c r="K41" s="44">
        <f>IF($D41="","",IFERROR(VLOOKUP($D41,'Tariff Plans'!$A$2:$G$9,6,FALSE),""))</f>
        <v/>
      </c>
      <c r="L41" s="34">
        <f>IF(OR($H41="",$K41=""),"",IFERROR($H41*$K41/100,0))</f>
        <v/>
      </c>
      <c r="M41" s="34">
        <f>IF(OR($D41="",$N41=""),"",IFERROR(VLOOKUP($D41,'Tariff Plans'!$A$2:$G$9,7,FALSE)*$N41,0))</f>
        <v/>
      </c>
      <c r="N41" s="4" t="n"/>
      <c r="O41" s="34">
        <f>IF(OR($L41="",$M41="",$J41=""),"",IFERROR(($L41+$M41-$J41)*10%,0))</f>
        <v/>
      </c>
      <c r="P41" s="34">
        <f>IF(OR($L41="",$M41="",$O41="",$J41=""),"",IFERROR($L41+$M41+$O41-$J41,0))</f>
        <v/>
      </c>
      <c r="Q41" s="44">
        <f>IF(OR($E41="",$G41=""),"",IFERROR(IF($E41=0,0,MIN(1,($E41-$G41)/$E41)),0))</f>
        <v/>
      </c>
      <c r="R41" s="12">
        <f>IF($Q41="","",IF($Q41&gt;=0.6,"Good self-consumption",IF($Q41&gt;=0.3,"Review usage","Low self-consumption")))</f>
        <v/>
      </c>
    </row>
    <row r="42">
      <c r="A42" s="29" t="n"/>
      <c r="B42" s="3" t="n"/>
      <c r="C42" s="3" t="n"/>
      <c r="D42" s="3" t="n"/>
      <c r="E42" s="4" t="n"/>
      <c r="F42" s="4" t="n"/>
      <c r="G42" s="4" t="n"/>
      <c r="H42" s="4" t="n"/>
      <c r="I42" s="30">
        <f>IF($D42="","",IFERROR(VLOOKUP($D42,'Tariff Plans'!$A$2:$G$9,5,FALSE),""))</f>
        <v/>
      </c>
      <c r="J42" s="31">
        <f>IF(OR($G42="",$I42=""),"",IFERROR($G42*$I42/100,0))</f>
        <v/>
      </c>
      <c r="K42" s="43">
        <f>IF($D42="","",IFERROR(VLOOKUP($D42,'Tariff Plans'!$A$2:$G$9,6,FALSE),""))</f>
        <v/>
      </c>
      <c r="L42" s="31">
        <f>IF(OR($H42="",$K42=""),"",IFERROR($H42*$K42/100,0))</f>
        <v/>
      </c>
      <c r="M42" s="31">
        <f>IF(OR($D42="",$N42=""),"",IFERROR(VLOOKUP($D42,'Tariff Plans'!$A$2:$G$9,7,FALSE)*$N42,0))</f>
        <v/>
      </c>
      <c r="N42" s="4" t="n"/>
      <c r="O42" s="31">
        <f>IF(OR($L42="",$M42="",$J42=""),"",IFERROR(($L42+$M42-$J42)*10%,0))</f>
        <v/>
      </c>
      <c r="P42" s="31">
        <f>IF(OR($L42="",$M42="",$O42="",$J42=""),"",IFERROR($L42+$M42+$O42-$J42,0))</f>
        <v/>
      </c>
      <c r="Q42" s="43">
        <f>IF(OR($E42="",$G42=""),"",IFERROR(IF($E42=0,0,MIN(1,($E42-$G42)/$E42)),0))</f>
        <v/>
      </c>
      <c r="R42" s="8">
        <f>IF($Q42="","",IF($Q42&gt;=0.6,"Good self-consumption",IF($Q42&gt;=0.3,"Review usage","Low self-consumption")))</f>
        <v/>
      </c>
    </row>
    <row r="43">
      <c r="A43" s="29" t="n"/>
      <c r="B43" s="3" t="n"/>
      <c r="C43" s="3" t="n"/>
      <c r="D43" s="3" t="n"/>
      <c r="E43" s="4" t="n"/>
      <c r="F43" s="4" t="n"/>
      <c r="G43" s="4" t="n"/>
      <c r="H43" s="4" t="n"/>
      <c r="I43" s="33">
        <f>IF($D43="","",IFERROR(VLOOKUP($D43,'Tariff Plans'!$A$2:$G$9,5,FALSE),""))</f>
        <v/>
      </c>
      <c r="J43" s="34">
        <f>IF(OR($G43="",$I43=""),"",IFERROR($G43*$I43/100,0))</f>
        <v/>
      </c>
      <c r="K43" s="44">
        <f>IF($D43="","",IFERROR(VLOOKUP($D43,'Tariff Plans'!$A$2:$G$9,6,FALSE),""))</f>
        <v/>
      </c>
      <c r="L43" s="34">
        <f>IF(OR($H43="",$K43=""),"",IFERROR($H43*$K43/100,0))</f>
        <v/>
      </c>
      <c r="M43" s="34">
        <f>IF(OR($D43="",$N43=""),"",IFERROR(VLOOKUP($D43,'Tariff Plans'!$A$2:$G$9,7,FALSE)*$N43,0))</f>
        <v/>
      </c>
      <c r="N43" s="4" t="n"/>
      <c r="O43" s="34">
        <f>IF(OR($L43="",$M43="",$J43=""),"",IFERROR(($L43+$M43-$J43)*10%,0))</f>
        <v/>
      </c>
      <c r="P43" s="34">
        <f>IF(OR($L43="",$M43="",$O43="",$J43=""),"",IFERROR($L43+$M43+$O43-$J43,0))</f>
        <v/>
      </c>
      <c r="Q43" s="44">
        <f>IF(OR($E43="",$G43=""),"",IFERROR(IF($E43=0,0,MIN(1,($E43-$G43)/$E43)),0))</f>
        <v/>
      </c>
      <c r="R43" s="12">
        <f>IF($Q43="","",IF($Q43&gt;=0.6,"Good self-consumption",IF($Q43&gt;=0.3,"Review usage","Low self-consumption")))</f>
        <v/>
      </c>
    </row>
    <row r="44">
      <c r="A44" s="29" t="n"/>
      <c r="B44" s="3" t="n"/>
      <c r="C44" s="3" t="n"/>
      <c r="D44" s="3" t="n"/>
      <c r="E44" s="4" t="n"/>
      <c r="F44" s="4" t="n"/>
      <c r="G44" s="4" t="n"/>
      <c r="H44" s="4" t="n"/>
      <c r="I44" s="30">
        <f>IF($D44="","",IFERROR(VLOOKUP($D44,'Tariff Plans'!$A$2:$G$9,5,FALSE),""))</f>
        <v/>
      </c>
      <c r="J44" s="31">
        <f>IF(OR($G44="",$I44=""),"",IFERROR($G44*$I44/100,0))</f>
        <v/>
      </c>
      <c r="K44" s="43">
        <f>IF($D44="","",IFERROR(VLOOKUP($D44,'Tariff Plans'!$A$2:$G$9,6,FALSE),""))</f>
        <v/>
      </c>
      <c r="L44" s="31">
        <f>IF(OR($H44="",$K44=""),"",IFERROR($H44*$K44/100,0))</f>
        <v/>
      </c>
      <c r="M44" s="31">
        <f>IF(OR($D44="",$N44=""),"",IFERROR(VLOOKUP($D44,'Tariff Plans'!$A$2:$G$9,7,FALSE)*$N44,0))</f>
        <v/>
      </c>
      <c r="N44" s="4" t="n"/>
      <c r="O44" s="31">
        <f>IF(OR($L44="",$M44="",$J44=""),"",IFERROR(($L44+$M44-$J44)*10%,0))</f>
        <v/>
      </c>
      <c r="P44" s="31">
        <f>IF(OR($L44="",$M44="",$O44="",$J44=""),"",IFERROR($L44+$M44+$O44-$J44,0))</f>
        <v/>
      </c>
      <c r="Q44" s="43">
        <f>IF(OR($E44="",$G44=""),"",IFERROR(IF($E44=0,0,MIN(1,($E44-$G44)/$E44)),0))</f>
        <v/>
      </c>
      <c r="R44" s="8">
        <f>IF($Q44="","",IF($Q44&gt;=0.6,"Good self-consumption",IF($Q44&gt;=0.3,"Review usage","Low self-consumption")))</f>
        <v/>
      </c>
    </row>
    <row r="45">
      <c r="A45" s="29" t="n"/>
      <c r="B45" s="3" t="n"/>
      <c r="C45" s="3" t="n"/>
      <c r="D45" s="3" t="n"/>
      <c r="E45" s="4" t="n"/>
      <c r="F45" s="4" t="n"/>
      <c r="G45" s="4" t="n"/>
      <c r="H45" s="4" t="n"/>
      <c r="I45" s="33">
        <f>IF($D45="","",IFERROR(VLOOKUP($D45,'Tariff Plans'!$A$2:$G$9,5,FALSE),""))</f>
        <v/>
      </c>
      <c r="J45" s="34">
        <f>IF(OR($G45="",$I45=""),"",IFERROR($G45*$I45/100,0))</f>
        <v/>
      </c>
      <c r="K45" s="44">
        <f>IF($D45="","",IFERROR(VLOOKUP($D45,'Tariff Plans'!$A$2:$G$9,6,FALSE),""))</f>
        <v/>
      </c>
      <c r="L45" s="34">
        <f>IF(OR($H45="",$K45=""),"",IFERROR($H45*$K45/100,0))</f>
        <v/>
      </c>
      <c r="M45" s="34">
        <f>IF(OR($D45="",$N45=""),"",IFERROR(VLOOKUP($D45,'Tariff Plans'!$A$2:$G$9,7,FALSE)*$N45,0))</f>
        <v/>
      </c>
      <c r="N45" s="4" t="n"/>
      <c r="O45" s="34">
        <f>IF(OR($L45="",$M45="",$J45=""),"",IFERROR(($L45+$M45-$J45)*10%,0))</f>
        <v/>
      </c>
      <c r="P45" s="34">
        <f>IF(OR($L45="",$M45="",$O45="",$J45=""),"",IFERROR($L45+$M45+$O45-$J45,0))</f>
        <v/>
      </c>
      <c r="Q45" s="44">
        <f>IF(OR($E45="",$G45=""),"",IFERROR(IF($E45=0,0,MIN(1,($E45-$G45)/$E45)),0))</f>
        <v/>
      </c>
      <c r="R45" s="12">
        <f>IF($Q45="","",IF($Q45&gt;=0.6,"Good self-consumption",IF($Q45&gt;=0.3,"Review usage","Low self-consumption")))</f>
        <v/>
      </c>
    </row>
    <row r="46">
      <c r="A46" s="29" t="n"/>
      <c r="B46" s="3" t="n"/>
      <c r="C46" s="3" t="n"/>
      <c r="D46" s="3" t="n"/>
      <c r="E46" s="4" t="n"/>
      <c r="F46" s="4" t="n"/>
      <c r="G46" s="4" t="n"/>
      <c r="H46" s="4" t="n"/>
      <c r="I46" s="30">
        <f>IF($D46="","",IFERROR(VLOOKUP($D46,'Tariff Plans'!$A$2:$G$9,5,FALSE),""))</f>
        <v/>
      </c>
      <c r="J46" s="31">
        <f>IF(OR($G46="",$I46=""),"",IFERROR($G46*$I46/100,0))</f>
        <v/>
      </c>
      <c r="K46" s="43">
        <f>IF($D46="","",IFERROR(VLOOKUP($D46,'Tariff Plans'!$A$2:$G$9,6,FALSE),""))</f>
        <v/>
      </c>
      <c r="L46" s="31">
        <f>IF(OR($H46="",$K46=""),"",IFERROR($H46*$K46/100,0))</f>
        <v/>
      </c>
      <c r="M46" s="31">
        <f>IF(OR($D46="",$N46=""),"",IFERROR(VLOOKUP($D46,'Tariff Plans'!$A$2:$G$9,7,FALSE)*$N46,0))</f>
        <v/>
      </c>
      <c r="N46" s="4" t="n"/>
      <c r="O46" s="31">
        <f>IF(OR($L46="",$M46="",$J46=""),"",IFERROR(($L46+$M46-$J46)*10%,0))</f>
        <v/>
      </c>
      <c r="P46" s="31">
        <f>IF(OR($L46="",$M46="",$O46="",$J46=""),"",IFERROR($L46+$M46+$O46-$J46,0))</f>
        <v/>
      </c>
      <c r="Q46" s="43">
        <f>IF(OR($E46="",$G46=""),"",IFERROR(IF($E46=0,0,MIN(1,($E46-$G46)/$E46)),0))</f>
        <v/>
      </c>
      <c r="R46" s="8">
        <f>IF($Q46="","",IF($Q46&gt;=0.6,"Good self-consumption",IF($Q46&gt;=0.3,"Review usage","Low self-consumption")))</f>
        <v/>
      </c>
    </row>
    <row r="47">
      <c r="A47" s="29" t="n"/>
      <c r="B47" s="3" t="n"/>
      <c r="C47" s="3" t="n"/>
      <c r="D47" s="3" t="n"/>
      <c r="E47" s="4" t="n"/>
      <c r="F47" s="4" t="n"/>
      <c r="G47" s="4" t="n"/>
      <c r="H47" s="4" t="n"/>
      <c r="I47" s="33">
        <f>IF($D47="","",IFERROR(VLOOKUP($D47,'Tariff Plans'!$A$2:$G$9,5,FALSE),""))</f>
        <v/>
      </c>
      <c r="J47" s="34">
        <f>IF(OR($G47="",$I47=""),"",IFERROR($G47*$I47/100,0))</f>
        <v/>
      </c>
      <c r="K47" s="44">
        <f>IF($D47="","",IFERROR(VLOOKUP($D47,'Tariff Plans'!$A$2:$G$9,6,FALSE),""))</f>
        <v/>
      </c>
      <c r="L47" s="34">
        <f>IF(OR($H47="",$K47=""),"",IFERROR($H47*$K47/100,0))</f>
        <v/>
      </c>
      <c r="M47" s="34">
        <f>IF(OR($D47="",$N47=""),"",IFERROR(VLOOKUP($D47,'Tariff Plans'!$A$2:$G$9,7,FALSE)*$N47,0))</f>
        <v/>
      </c>
      <c r="N47" s="4" t="n"/>
      <c r="O47" s="34">
        <f>IF(OR($L47="",$M47="",$J47=""),"",IFERROR(($L47+$M47-$J47)*10%,0))</f>
        <v/>
      </c>
      <c r="P47" s="34">
        <f>IF(OR($L47="",$M47="",$O47="",$J47=""),"",IFERROR($L47+$M47+$O47-$J47,0))</f>
        <v/>
      </c>
      <c r="Q47" s="44">
        <f>IF(OR($E47="",$G47=""),"",IFERROR(IF($E47=0,0,MIN(1,($E47-$G47)/$E47)),0))</f>
        <v/>
      </c>
      <c r="R47" s="12">
        <f>IF($Q47="","",IF($Q47&gt;=0.6,"Good self-consumption",IF($Q47&gt;=0.3,"Review usage","Low self-consumption")))</f>
        <v/>
      </c>
    </row>
    <row r="48">
      <c r="A48" s="29" t="n"/>
      <c r="B48" s="3" t="n"/>
      <c r="C48" s="3" t="n"/>
      <c r="D48" s="3" t="n"/>
      <c r="E48" s="4" t="n"/>
      <c r="F48" s="4" t="n"/>
      <c r="G48" s="4" t="n"/>
      <c r="H48" s="4" t="n"/>
      <c r="I48" s="30">
        <f>IF($D48="","",IFERROR(VLOOKUP($D48,'Tariff Plans'!$A$2:$G$9,5,FALSE),""))</f>
        <v/>
      </c>
      <c r="J48" s="31">
        <f>IF(OR($G48="",$I48=""),"",IFERROR($G48*$I48/100,0))</f>
        <v/>
      </c>
      <c r="K48" s="43">
        <f>IF($D48="","",IFERROR(VLOOKUP($D48,'Tariff Plans'!$A$2:$G$9,6,FALSE),""))</f>
        <v/>
      </c>
      <c r="L48" s="31">
        <f>IF(OR($H48="",$K48=""),"",IFERROR($H48*$K48/100,0))</f>
        <v/>
      </c>
      <c r="M48" s="31">
        <f>IF(OR($D48="",$N48=""),"",IFERROR(VLOOKUP($D48,'Tariff Plans'!$A$2:$G$9,7,FALSE)*$N48,0))</f>
        <v/>
      </c>
      <c r="N48" s="4" t="n"/>
      <c r="O48" s="31">
        <f>IF(OR($L48="",$M48="",$J48=""),"",IFERROR(($L48+$M48-$J48)*10%,0))</f>
        <v/>
      </c>
      <c r="P48" s="31">
        <f>IF(OR($L48="",$M48="",$O48="",$J48=""),"",IFERROR($L48+$M48+$O48-$J48,0))</f>
        <v/>
      </c>
      <c r="Q48" s="43">
        <f>IF(OR($E48="",$G48=""),"",IFERROR(IF($E48=0,0,MIN(1,($E48-$G48)/$E48)),0))</f>
        <v/>
      </c>
      <c r="R48" s="8">
        <f>IF($Q48="","",IF($Q48&gt;=0.6,"Good self-consumption",IF($Q48&gt;=0.3,"Review usage","Low self-consumption")))</f>
        <v/>
      </c>
    </row>
    <row r="49">
      <c r="A49" s="29" t="n"/>
      <c r="B49" s="3" t="n"/>
      <c r="C49" s="3" t="n"/>
      <c r="D49" s="3" t="n"/>
      <c r="E49" s="4" t="n"/>
      <c r="F49" s="4" t="n"/>
      <c r="G49" s="4" t="n"/>
      <c r="H49" s="4" t="n"/>
      <c r="I49" s="33">
        <f>IF($D49="","",IFERROR(VLOOKUP($D49,'Tariff Plans'!$A$2:$G$9,5,FALSE),""))</f>
        <v/>
      </c>
      <c r="J49" s="34">
        <f>IF(OR($G49="",$I49=""),"",IFERROR($G49*$I49/100,0))</f>
        <v/>
      </c>
      <c r="K49" s="44">
        <f>IF($D49="","",IFERROR(VLOOKUP($D49,'Tariff Plans'!$A$2:$G$9,6,FALSE),""))</f>
        <v/>
      </c>
      <c r="L49" s="34">
        <f>IF(OR($H49="",$K49=""),"",IFERROR($H49*$K49/100,0))</f>
        <v/>
      </c>
      <c r="M49" s="34">
        <f>IF(OR($D49="",$N49=""),"",IFERROR(VLOOKUP($D49,'Tariff Plans'!$A$2:$G$9,7,FALSE)*$N49,0))</f>
        <v/>
      </c>
      <c r="N49" s="4" t="n"/>
      <c r="O49" s="34">
        <f>IF(OR($L49="",$M49="",$J49=""),"",IFERROR(($L49+$M49-$J49)*10%,0))</f>
        <v/>
      </c>
      <c r="P49" s="34">
        <f>IF(OR($L49="",$M49="",$O49="",$J49=""),"",IFERROR($L49+$M49+$O49-$J49,0))</f>
        <v/>
      </c>
      <c r="Q49" s="44">
        <f>IF(OR($E49="",$G49=""),"",IFERROR(IF($E49=0,0,MIN(1,($E49-$G49)/$E49)),0))</f>
        <v/>
      </c>
      <c r="R49" s="12">
        <f>IF($Q49="","",IF($Q49&gt;=0.6,"Good self-consumption",IF($Q49&gt;=0.3,"Review usage","Low self-consumption")))</f>
        <v/>
      </c>
    </row>
    <row r="50">
      <c r="A50" s="29" t="n"/>
      <c r="B50" s="3" t="n"/>
      <c r="C50" s="3" t="n"/>
      <c r="D50" s="3" t="n"/>
      <c r="E50" s="4" t="n"/>
      <c r="F50" s="4" t="n"/>
      <c r="G50" s="4" t="n"/>
      <c r="H50" s="4" t="n"/>
      <c r="I50" s="30">
        <f>IF($D50="","",IFERROR(VLOOKUP($D50,'Tariff Plans'!$A$2:$G$9,5,FALSE),""))</f>
        <v/>
      </c>
      <c r="J50" s="31">
        <f>IF(OR($G50="",$I50=""),"",IFERROR($G50*$I50/100,0))</f>
        <v/>
      </c>
      <c r="K50" s="43">
        <f>IF($D50="","",IFERROR(VLOOKUP($D50,'Tariff Plans'!$A$2:$G$9,6,FALSE),""))</f>
        <v/>
      </c>
      <c r="L50" s="31">
        <f>IF(OR($H50="",$K50=""),"",IFERROR($H50*$K50/100,0))</f>
        <v/>
      </c>
      <c r="M50" s="31">
        <f>IF(OR($D50="",$N50=""),"",IFERROR(VLOOKUP($D50,'Tariff Plans'!$A$2:$G$9,7,FALSE)*$N50,0))</f>
        <v/>
      </c>
      <c r="N50" s="4" t="n"/>
      <c r="O50" s="31">
        <f>IF(OR($L50="",$M50="",$J50=""),"",IFERROR(($L50+$M50-$J50)*10%,0))</f>
        <v/>
      </c>
      <c r="P50" s="31">
        <f>IF(OR($L50="",$M50="",$O50="",$J50=""),"",IFERROR($L50+$M50+$O50-$J50,0))</f>
        <v/>
      </c>
      <c r="Q50" s="43">
        <f>IF(OR($E50="",$G50=""),"",IFERROR(IF($E50=0,0,MIN(1,($E50-$G50)/$E50)),0))</f>
        <v/>
      </c>
      <c r="R50" s="8">
        <f>IF($Q50="","",IF($Q50&gt;=0.6,"Good self-consumption",IF($Q50&gt;=0.3,"Review usage","Low self-consumption")))</f>
        <v/>
      </c>
    </row>
    <row r="51">
      <c r="A51" s="29" t="n"/>
      <c r="B51" s="3" t="n"/>
      <c r="C51" s="3" t="n"/>
      <c r="D51" s="3" t="n"/>
      <c r="E51" s="4" t="n"/>
      <c r="F51" s="4" t="n"/>
      <c r="G51" s="4" t="n"/>
      <c r="H51" s="4" t="n"/>
      <c r="I51" s="33">
        <f>IF($D51="","",IFERROR(VLOOKUP($D51,'Tariff Plans'!$A$2:$G$9,5,FALSE),""))</f>
        <v/>
      </c>
      <c r="J51" s="34">
        <f>IF(OR($G51="",$I51=""),"",IFERROR($G51*$I51/100,0))</f>
        <v/>
      </c>
      <c r="K51" s="44">
        <f>IF($D51="","",IFERROR(VLOOKUP($D51,'Tariff Plans'!$A$2:$G$9,6,FALSE),""))</f>
        <v/>
      </c>
      <c r="L51" s="34">
        <f>IF(OR($H51="",$K51=""),"",IFERROR($H51*$K51/100,0))</f>
        <v/>
      </c>
      <c r="M51" s="34">
        <f>IF(OR($D51="",$N51=""),"",IFERROR(VLOOKUP($D51,'Tariff Plans'!$A$2:$G$9,7,FALSE)*$N51,0))</f>
        <v/>
      </c>
      <c r="N51" s="4" t="n"/>
      <c r="O51" s="34">
        <f>IF(OR($L51="",$M51="",$J51=""),"",IFERROR(($L51+$M51-$J51)*10%,0))</f>
        <v/>
      </c>
      <c r="P51" s="34">
        <f>IF(OR($L51="",$M51="",$O51="",$J51=""),"",IFERROR($L51+$M51+$O51-$J51,0))</f>
        <v/>
      </c>
      <c r="Q51" s="44">
        <f>IF(OR($E51="",$G51=""),"",IFERROR(IF($E51=0,0,MIN(1,($E51-$G51)/$E51)),0))</f>
        <v/>
      </c>
      <c r="R51" s="12">
        <f>IF($Q51="","",IF($Q51&gt;=0.6,"Good self-consumption",IF($Q51&gt;=0.3,"Review usage","Low self-consumption")))</f>
        <v/>
      </c>
    </row>
    <row r="52">
      <c r="A52" s="29" t="n"/>
      <c r="B52" s="3" t="n"/>
      <c r="C52" s="3" t="n"/>
      <c r="D52" s="3" t="n"/>
      <c r="E52" s="4" t="n"/>
      <c r="F52" s="4" t="n"/>
      <c r="G52" s="4" t="n"/>
      <c r="H52" s="4" t="n"/>
      <c r="I52" s="30">
        <f>IF($D52="","",IFERROR(VLOOKUP($D52,'Tariff Plans'!$A$2:$G$9,5,FALSE),""))</f>
        <v/>
      </c>
      <c r="J52" s="31">
        <f>IF(OR($G52="",$I52=""),"",IFERROR($G52*$I52/100,0))</f>
        <v/>
      </c>
      <c r="K52" s="43">
        <f>IF($D52="","",IFERROR(VLOOKUP($D52,'Tariff Plans'!$A$2:$G$9,6,FALSE),""))</f>
        <v/>
      </c>
      <c r="L52" s="31">
        <f>IF(OR($H52="",$K52=""),"",IFERROR($H52*$K52/100,0))</f>
        <v/>
      </c>
      <c r="M52" s="31">
        <f>IF(OR($D52="",$N52=""),"",IFERROR(VLOOKUP($D52,'Tariff Plans'!$A$2:$G$9,7,FALSE)*$N52,0))</f>
        <v/>
      </c>
      <c r="N52" s="4" t="n"/>
      <c r="O52" s="31">
        <f>IF(OR($L52="",$M52="",$J52=""),"",IFERROR(($L52+$M52-$J52)*10%,0))</f>
        <v/>
      </c>
      <c r="P52" s="31">
        <f>IF(OR($L52="",$M52="",$O52="",$J52=""),"",IFERROR($L52+$M52+$O52-$J52,0))</f>
        <v/>
      </c>
      <c r="Q52" s="43">
        <f>IF(OR($E52="",$G52=""),"",IFERROR(IF($E52=0,0,MIN(1,($E52-$G52)/$E52)),0))</f>
        <v/>
      </c>
      <c r="R52" s="8">
        <f>IF($Q52="","",IF($Q52&gt;=0.6,"Good self-consumption",IF($Q52&gt;=0.3,"Review usage","Low self-consumption")))</f>
        <v/>
      </c>
    </row>
    <row r="53">
      <c r="A53" s="29" t="n"/>
      <c r="B53" s="3" t="n"/>
      <c r="C53" s="3" t="n"/>
      <c r="D53" s="3" t="n"/>
      <c r="E53" s="4" t="n"/>
      <c r="F53" s="4" t="n"/>
      <c r="G53" s="4" t="n"/>
      <c r="H53" s="4" t="n"/>
      <c r="I53" s="33">
        <f>IF($D53="","",IFERROR(VLOOKUP($D53,'Tariff Plans'!$A$2:$G$9,5,FALSE),""))</f>
        <v/>
      </c>
      <c r="J53" s="34">
        <f>IF(OR($G53="",$I53=""),"",IFERROR($G53*$I53/100,0))</f>
        <v/>
      </c>
      <c r="K53" s="44">
        <f>IF($D53="","",IFERROR(VLOOKUP($D53,'Tariff Plans'!$A$2:$G$9,6,FALSE),""))</f>
        <v/>
      </c>
      <c r="L53" s="34">
        <f>IF(OR($H53="",$K53=""),"",IFERROR($H53*$K53/100,0))</f>
        <v/>
      </c>
      <c r="M53" s="34">
        <f>IF(OR($D53="",$N53=""),"",IFERROR(VLOOKUP($D53,'Tariff Plans'!$A$2:$G$9,7,FALSE)*$N53,0))</f>
        <v/>
      </c>
      <c r="N53" s="4" t="n"/>
      <c r="O53" s="34">
        <f>IF(OR($L53="",$M53="",$J53=""),"",IFERROR(($L53+$M53-$J53)*10%,0))</f>
        <v/>
      </c>
      <c r="P53" s="34">
        <f>IF(OR($L53="",$M53="",$O53="",$J53=""),"",IFERROR($L53+$M53+$O53-$J53,0))</f>
        <v/>
      </c>
      <c r="Q53" s="44">
        <f>IF(OR($E53="",$G53=""),"",IFERROR(IF($E53=0,0,MIN(1,($E53-$G53)/$E53)),0))</f>
        <v/>
      </c>
      <c r="R53" s="12">
        <f>IF($Q53="","",IF($Q53&gt;=0.6,"Good self-consumption",IF($Q53&gt;=0.3,"Review usage","Low self-consumption")))</f>
        <v/>
      </c>
    </row>
    <row r="54">
      <c r="A54" s="29" t="n"/>
      <c r="B54" s="3" t="n"/>
      <c r="C54" s="3" t="n"/>
      <c r="D54" s="3" t="n"/>
      <c r="E54" s="4" t="n"/>
      <c r="F54" s="4" t="n"/>
      <c r="G54" s="4" t="n"/>
      <c r="H54" s="4" t="n"/>
      <c r="I54" s="30">
        <f>IF($D54="","",IFERROR(VLOOKUP($D54,'Tariff Plans'!$A$2:$G$9,5,FALSE),""))</f>
        <v/>
      </c>
      <c r="J54" s="31">
        <f>IF(OR($G54="",$I54=""),"",IFERROR($G54*$I54/100,0))</f>
        <v/>
      </c>
      <c r="K54" s="43">
        <f>IF($D54="","",IFERROR(VLOOKUP($D54,'Tariff Plans'!$A$2:$G$9,6,FALSE),""))</f>
        <v/>
      </c>
      <c r="L54" s="31">
        <f>IF(OR($H54="",$K54=""),"",IFERROR($H54*$K54/100,0))</f>
        <v/>
      </c>
      <c r="M54" s="31">
        <f>IF(OR($D54="",$N54=""),"",IFERROR(VLOOKUP($D54,'Tariff Plans'!$A$2:$G$9,7,FALSE)*$N54,0))</f>
        <v/>
      </c>
      <c r="N54" s="4" t="n"/>
      <c r="O54" s="31">
        <f>IF(OR($L54="",$M54="",$J54=""),"",IFERROR(($L54+$M54-$J54)*10%,0))</f>
        <v/>
      </c>
      <c r="P54" s="31">
        <f>IF(OR($L54="",$M54="",$O54="",$J54=""),"",IFERROR($L54+$M54+$O54-$J54,0))</f>
        <v/>
      </c>
      <c r="Q54" s="43">
        <f>IF(OR($E54="",$G54=""),"",IFERROR(IF($E54=0,0,MIN(1,($E54-$G54)/$E54)),0))</f>
        <v/>
      </c>
      <c r="R54" s="8">
        <f>IF($Q54="","",IF($Q54&gt;=0.6,"Good self-consumption",IF($Q54&gt;=0.3,"Review usage","Low self-consumption")))</f>
        <v/>
      </c>
    </row>
    <row r="55">
      <c r="A55" s="29" t="n"/>
      <c r="B55" s="3" t="n"/>
      <c r="C55" s="3" t="n"/>
      <c r="D55" s="3" t="n"/>
      <c r="E55" s="4" t="n"/>
      <c r="F55" s="4" t="n"/>
      <c r="G55" s="4" t="n"/>
      <c r="H55" s="4" t="n"/>
      <c r="I55" s="33">
        <f>IF($D55="","",IFERROR(VLOOKUP($D55,'Tariff Plans'!$A$2:$G$9,5,FALSE),""))</f>
        <v/>
      </c>
      <c r="J55" s="34">
        <f>IF(OR($G55="",$I55=""),"",IFERROR($G55*$I55/100,0))</f>
        <v/>
      </c>
      <c r="K55" s="44">
        <f>IF($D55="","",IFERROR(VLOOKUP($D55,'Tariff Plans'!$A$2:$G$9,6,FALSE),""))</f>
        <v/>
      </c>
      <c r="L55" s="34">
        <f>IF(OR($H55="",$K55=""),"",IFERROR($H55*$K55/100,0))</f>
        <v/>
      </c>
      <c r="M55" s="34">
        <f>IF(OR($D55="",$N55=""),"",IFERROR(VLOOKUP($D55,'Tariff Plans'!$A$2:$G$9,7,FALSE)*$N55,0))</f>
        <v/>
      </c>
      <c r="N55" s="4" t="n"/>
      <c r="O55" s="34">
        <f>IF(OR($L55="",$M55="",$J55=""),"",IFERROR(($L55+$M55-$J55)*10%,0))</f>
        <v/>
      </c>
      <c r="P55" s="34">
        <f>IF(OR($L55="",$M55="",$O55="",$J55=""),"",IFERROR($L55+$M55+$O55-$J55,0))</f>
        <v/>
      </c>
      <c r="Q55" s="44">
        <f>IF(OR($E55="",$G55=""),"",IFERROR(IF($E55=0,0,MIN(1,($E55-$G55)/$E55)),0))</f>
        <v/>
      </c>
      <c r="R55" s="12">
        <f>IF($Q55="","",IF($Q55&gt;=0.6,"Good self-consumption",IF($Q55&gt;=0.3,"Review usage","Low self-consumption")))</f>
        <v/>
      </c>
    </row>
    <row r="56">
      <c r="A56" s="29" t="n"/>
      <c r="B56" s="3" t="n"/>
      <c r="C56" s="3" t="n"/>
      <c r="D56" s="3" t="n"/>
      <c r="E56" s="4" t="n"/>
      <c r="F56" s="4" t="n"/>
      <c r="G56" s="4" t="n"/>
      <c r="H56" s="4" t="n"/>
      <c r="I56" s="30">
        <f>IF($D56="","",IFERROR(VLOOKUP($D56,'Tariff Plans'!$A$2:$G$9,5,FALSE),""))</f>
        <v/>
      </c>
      <c r="J56" s="31">
        <f>IF(OR($G56="",$I56=""),"",IFERROR($G56*$I56/100,0))</f>
        <v/>
      </c>
      <c r="K56" s="43">
        <f>IF($D56="","",IFERROR(VLOOKUP($D56,'Tariff Plans'!$A$2:$G$9,6,FALSE),""))</f>
        <v/>
      </c>
      <c r="L56" s="31">
        <f>IF(OR($H56="",$K56=""),"",IFERROR($H56*$K56/100,0))</f>
        <v/>
      </c>
      <c r="M56" s="31">
        <f>IF(OR($D56="",$N56=""),"",IFERROR(VLOOKUP($D56,'Tariff Plans'!$A$2:$G$9,7,FALSE)*$N56,0))</f>
        <v/>
      </c>
      <c r="N56" s="4" t="n"/>
      <c r="O56" s="31">
        <f>IF(OR($L56="",$M56="",$J56=""),"",IFERROR(($L56+$M56-$J56)*10%,0))</f>
        <v/>
      </c>
      <c r="P56" s="31">
        <f>IF(OR($L56="",$M56="",$O56="",$J56=""),"",IFERROR($L56+$M56+$O56-$J56,0))</f>
        <v/>
      </c>
      <c r="Q56" s="43">
        <f>IF(OR($E56="",$G56=""),"",IFERROR(IF($E56=0,0,MIN(1,($E56-$G56)/$E56)),0))</f>
        <v/>
      </c>
      <c r="R56" s="8">
        <f>IF($Q56="","",IF($Q56&gt;=0.6,"Good self-consumption",IF($Q56&gt;=0.3,"Review usage","Low self-consumption")))</f>
        <v/>
      </c>
    </row>
    <row r="57">
      <c r="A57" s="29" t="n"/>
      <c r="B57" s="3" t="n"/>
      <c r="C57" s="3" t="n"/>
      <c r="D57" s="3" t="n"/>
      <c r="E57" s="4" t="n"/>
      <c r="F57" s="4" t="n"/>
      <c r="G57" s="4" t="n"/>
      <c r="H57" s="4" t="n"/>
      <c r="I57" s="33">
        <f>IF($D57="","",IFERROR(VLOOKUP($D57,'Tariff Plans'!$A$2:$G$9,5,FALSE),""))</f>
        <v/>
      </c>
      <c r="J57" s="34">
        <f>IF(OR($G57="",$I57=""),"",IFERROR($G57*$I57/100,0))</f>
        <v/>
      </c>
      <c r="K57" s="44">
        <f>IF($D57="","",IFERROR(VLOOKUP($D57,'Tariff Plans'!$A$2:$G$9,6,FALSE),""))</f>
        <v/>
      </c>
      <c r="L57" s="34">
        <f>IF(OR($H57="",$K57=""),"",IFERROR($H57*$K57/100,0))</f>
        <v/>
      </c>
      <c r="M57" s="34">
        <f>IF(OR($D57="",$N57=""),"",IFERROR(VLOOKUP($D57,'Tariff Plans'!$A$2:$G$9,7,FALSE)*$N57,0))</f>
        <v/>
      </c>
      <c r="N57" s="4" t="n"/>
      <c r="O57" s="34">
        <f>IF(OR($L57="",$M57="",$J57=""),"",IFERROR(($L57+$M57-$J57)*10%,0))</f>
        <v/>
      </c>
      <c r="P57" s="34">
        <f>IF(OR($L57="",$M57="",$O57="",$J57=""),"",IFERROR($L57+$M57+$O57-$J57,0))</f>
        <v/>
      </c>
      <c r="Q57" s="44">
        <f>IF(OR($E57="",$G57=""),"",IFERROR(IF($E57=0,0,MIN(1,($E57-$G57)/$E57)),0))</f>
        <v/>
      </c>
      <c r="R57" s="12">
        <f>IF($Q57="","",IF($Q57&gt;=0.6,"Good self-consumption",IF($Q57&gt;=0.3,"Review usage","Low self-consumption")))</f>
        <v/>
      </c>
    </row>
    <row r="58">
      <c r="A58" s="29" t="n"/>
      <c r="B58" s="3" t="n"/>
      <c r="C58" s="3" t="n"/>
      <c r="D58" s="3" t="n"/>
      <c r="E58" s="4" t="n"/>
      <c r="F58" s="4" t="n"/>
      <c r="G58" s="4" t="n"/>
      <c r="H58" s="4" t="n"/>
      <c r="I58" s="30">
        <f>IF($D58="","",IFERROR(VLOOKUP($D58,'Tariff Plans'!$A$2:$G$9,5,FALSE),""))</f>
        <v/>
      </c>
      <c r="J58" s="31">
        <f>IF(OR($G58="",$I58=""),"",IFERROR($G58*$I58/100,0))</f>
        <v/>
      </c>
      <c r="K58" s="43">
        <f>IF($D58="","",IFERROR(VLOOKUP($D58,'Tariff Plans'!$A$2:$G$9,6,FALSE),""))</f>
        <v/>
      </c>
      <c r="L58" s="31">
        <f>IF(OR($H58="",$K58=""),"",IFERROR($H58*$K58/100,0))</f>
        <v/>
      </c>
      <c r="M58" s="31">
        <f>IF(OR($D58="",$N58=""),"",IFERROR(VLOOKUP($D58,'Tariff Plans'!$A$2:$G$9,7,FALSE)*$N58,0))</f>
        <v/>
      </c>
      <c r="N58" s="4" t="n"/>
      <c r="O58" s="31">
        <f>IF(OR($L58="",$M58="",$J58=""),"",IFERROR(($L58+$M58-$J58)*10%,0))</f>
        <v/>
      </c>
      <c r="P58" s="31">
        <f>IF(OR($L58="",$M58="",$O58="",$J58=""),"",IFERROR($L58+$M58+$O58-$J58,0))</f>
        <v/>
      </c>
      <c r="Q58" s="43">
        <f>IF(OR($E58="",$G58=""),"",IFERROR(IF($E58=0,0,MIN(1,($E58-$G58)/$E58)),0))</f>
        <v/>
      </c>
      <c r="R58" s="8">
        <f>IF($Q58="","",IF($Q58&gt;=0.6,"Good self-consumption",IF($Q58&gt;=0.3,"Review usage","Low self-consumption")))</f>
        <v/>
      </c>
    </row>
    <row r="59">
      <c r="A59" s="29" t="n"/>
      <c r="B59" s="3" t="n"/>
      <c r="C59" s="3" t="n"/>
      <c r="D59" s="3" t="n"/>
      <c r="E59" s="4" t="n"/>
      <c r="F59" s="4" t="n"/>
      <c r="G59" s="4" t="n"/>
      <c r="H59" s="4" t="n"/>
      <c r="I59" s="33">
        <f>IF($D59="","",IFERROR(VLOOKUP($D59,'Tariff Plans'!$A$2:$G$9,5,FALSE),""))</f>
        <v/>
      </c>
      <c r="J59" s="34">
        <f>IF(OR($G59="",$I59=""),"",IFERROR($G59*$I59/100,0))</f>
        <v/>
      </c>
      <c r="K59" s="44">
        <f>IF($D59="","",IFERROR(VLOOKUP($D59,'Tariff Plans'!$A$2:$G$9,6,FALSE),""))</f>
        <v/>
      </c>
      <c r="L59" s="34">
        <f>IF(OR($H59="",$K59=""),"",IFERROR($H59*$K59/100,0))</f>
        <v/>
      </c>
      <c r="M59" s="34">
        <f>IF(OR($D59="",$N59=""),"",IFERROR(VLOOKUP($D59,'Tariff Plans'!$A$2:$G$9,7,FALSE)*$N59,0))</f>
        <v/>
      </c>
      <c r="N59" s="4" t="n"/>
      <c r="O59" s="34">
        <f>IF(OR($L59="",$M59="",$J59=""),"",IFERROR(($L59+$M59-$J59)*10%,0))</f>
        <v/>
      </c>
      <c r="P59" s="34">
        <f>IF(OR($L59="",$M59="",$O59="",$J59=""),"",IFERROR($L59+$M59+$O59-$J59,0))</f>
        <v/>
      </c>
      <c r="Q59" s="44">
        <f>IF(OR($E59="",$G59=""),"",IFERROR(IF($E59=0,0,MIN(1,($E59-$G59)/$E59)),0))</f>
        <v/>
      </c>
      <c r="R59" s="12">
        <f>IF($Q59="","",IF($Q59&gt;=0.6,"Good self-consumption",IF($Q59&gt;=0.3,"Review usage","Low self-consumption")))</f>
        <v/>
      </c>
    </row>
    <row r="60">
      <c r="A60" s="29" t="n"/>
      <c r="B60" s="3" t="n"/>
      <c r="C60" s="3" t="n"/>
      <c r="D60" s="3" t="n"/>
      <c r="E60" s="4" t="n"/>
      <c r="F60" s="4" t="n"/>
      <c r="G60" s="4" t="n"/>
      <c r="H60" s="4" t="n"/>
      <c r="I60" s="30">
        <f>IF($D60="","",IFERROR(VLOOKUP($D60,'Tariff Plans'!$A$2:$G$9,5,FALSE),""))</f>
        <v/>
      </c>
      <c r="J60" s="31">
        <f>IF(OR($G60="",$I60=""),"",IFERROR($G60*$I60/100,0))</f>
        <v/>
      </c>
      <c r="K60" s="43">
        <f>IF($D60="","",IFERROR(VLOOKUP($D60,'Tariff Plans'!$A$2:$G$9,6,FALSE),""))</f>
        <v/>
      </c>
      <c r="L60" s="31">
        <f>IF(OR($H60="",$K60=""),"",IFERROR($H60*$K60/100,0))</f>
        <v/>
      </c>
      <c r="M60" s="31">
        <f>IF(OR($D60="",$N60=""),"",IFERROR(VLOOKUP($D60,'Tariff Plans'!$A$2:$G$9,7,FALSE)*$N60,0))</f>
        <v/>
      </c>
      <c r="N60" s="4" t="n"/>
      <c r="O60" s="31">
        <f>IF(OR($L60="",$M60="",$J60=""),"",IFERROR(($L60+$M60-$J60)*10%,0))</f>
        <v/>
      </c>
      <c r="P60" s="31">
        <f>IF(OR($L60="",$M60="",$O60="",$J60=""),"",IFERROR($L60+$M60+$O60-$J60,0))</f>
        <v/>
      </c>
      <c r="Q60" s="43">
        <f>IF(OR($E60="",$G60=""),"",IFERROR(IF($E60=0,0,MIN(1,($E60-$G60)/$E60)),0))</f>
        <v/>
      </c>
      <c r="R60" s="8">
        <f>IF($Q60="","",IF($Q60&gt;=0.6,"Good self-consumption",IF($Q60&gt;=0.3,"Review usage","Low self-consumption")))</f>
        <v/>
      </c>
    </row>
    <row r="61">
      <c r="A61" s="29" t="n"/>
      <c r="B61" s="3" t="n"/>
      <c r="C61" s="3" t="n"/>
      <c r="D61" s="3" t="n"/>
      <c r="E61" s="4" t="n"/>
      <c r="F61" s="4" t="n"/>
      <c r="G61" s="4" t="n"/>
      <c r="H61" s="4" t="n"/>
      <c r="I61" s="33">
        <f>IF($D61="","",IFERROR(VLOOKUP($D61,'Tariff Plans'!$A$2:$G$9,5,FALSE),""))</f>
        <v/>
      </c>
      <c r="J61" s="34">
        <f>IF(OR($G61="",$I61=""),"",IFERROR($G61*$I61/100,0))</f>
        <v/>
      </c>
      <c r="K61" s="44">
        <f>IF($D61="","",IFERROR(VLOOKUP($D61,'Tariff Plans'!$A$2:$G$9,6,FALSE),""))</f>
        <v/>
      </c>
      <c r="L61" s="34">
        <f>IF(OR($H61="",$K61=""),"",IFERROR($H61*$K61/100,0))</f>
        <v/>
      </c>
      <c r="M61" s="34">
        <f>IF(OR($D61="",$N61=""),"",IFERROR(VLOOKUP($D61,'Tariff Plans'!$A$2:$G$9,7,FALSE)*$N61,0))</f>
        <v/>
      </c>
      <c r="N61" s="4" t="n"/>
      <c r="O61" s="34">
        <f>IF(OR($L61="",$M61="",$J61=""),"",IFERROR(($L61+$M61-$J61)*10%,0))</f>
        <v/>
      </c>
      <c r="P61" s="34">
        <f>IF(OR($L61="",$M61="",$O61="",$J61=""),"",IFERROR($L61+$M61+$O61-$J61,0))</f>
        <v/>
      </c>
      <c r="Q61" s="44">
        <f>IF(OR($E61="",$G61=""),"",IFERROR(IF($E61=0,0,MIN(1,($E61-$G61)/$E61)),0))</f>
        <v/>
      </c>
      <c r="R61" s="12">
        <f>IF($Q61="","",IF($Q61&gt;=0.6,"Good self-consumption",IF($Q61&gt;=0.3,"Review usage","Low self-consumption")))</f>
        <v/>
      </c>
    </row>
    <row r="62">
      <c r="A62" s="29" t="n"/>
      <c r="B62" s="3" t="n"/>
      <c r="C62" s="3" t="n"/>
      <c r="D62" s="3" t="n"/>
      <c r="E62" s="4" t="n"/>
      <c r="F62" s="4" t="n"/>
      <c r="G62" s="4" t="n"/>
      <c r="H62" s="4" t="n"/>
      <c r="I62" s="30">
        <f>IF($D62="","",IFERROR(VLOOKUP($D62,'Tariff Plans'!$A$2:$G$9,5,FALSE),""))</f>
        <v/>
      </c>
      <c r="J62" s="31">
        <f>IF(OR($G62="",$I62=""),"",IFERROR($G62*$I62/100,0))</f>
        <v/>
      </c>
      <c r="K62" s="43">
        <f>IF($D62="","",IFERROR(VLOOKUP($D62,'Tariff Plans'!$A$2:$G$9,6,FALSE),""))</f>
        <v/>
      </c>
      <c r="L62" s="31">
        <f>IF(OR($H62="",$K62=""),"",IFERROR($H62*$K62/100,0))</f>
        <v/>
      </c>
      <c r="M62" s="31">
        <f>IF(OR($D62="",$N62=""),"",IFERROR(VLOOKUP($D62,'Tariff Plans'!$A$2:$G$9,7,FALSE)*$N62,0))</f>
        <v/>
      </c>
      <c r="N62" s="4" t="n"/>
      <c r="O62" s="31">
        <f>IF(OR($L62="",$M62="",$J62=""),"",IFERROR(($L62+$M62-$J62)*10%,0))</f>
        <v/>
      </c>
      <c r="P62" s="31">
        <f>IF(OR($L62="",$M62="",$O62="",$J62=""),"",IFERROR($L62+$M62+$O62-$J62,0))</f>
        <v/>
      </c>
      <c r="Q62" s="43">
        <f>IF(OR($E62="",$G62=""),"",IFERROR(IF($E62=0,0,MIN(1,($E62-$G62)/$E62)),0))</f>
        <v/>
      </c>
      <c r="R62" s="8">
        <f>IF($Q62="","",IF($Q62&gt;=0.6,"Good self-consumption",IF($Q62&gt;=0.3,"Review usage","Low self-consumption")))</f>
        <v/>
      </c>
    </row>
    <row r="63">
      <c r="A63" s="29" t="n"/>
      <c r="B63" s="3" t="n"/>
      <c r="C63" s="3" t="n"/>
      <c r="D63" s="3" t="n"/>
      <c r="E63" s="4" t="n"/>
      <c r="F63" s="4" t="n"/>
      <c r="G63" s="4" t="n"/>
      <c r="H63" s="4" t="n"/>
      <c r="I63" s="33">
        <f>IF($D63="","",IFERROR(VLOOKUP($D63,'Tariff Plans'!$A$2:$G$9,5,FALSE),""))</f>
        <v/>
      </c>
      <c r="J63" s="34">
        <f>IF(OR($G63="",$I63=""),"",IFERROR($G63*$I63/100,0))</f>
        <v/>
      </c>
      <c r="K63" s="44">
        <f>IF($D63="","",IFERROR(VLOOKUP($D63,'Tariff Plans'!$A$2:$G$9,6,FALSE),""))</f>
        <v/>
      </c>
      <c r="L63" s="34">
        <f>IF(OR($H63="",$K63=""),"",IFERROR($H63*$K63/100,0))</f>
        <v/>
      </c>
      <c r="M63" s="34">
        <f>IF(OR($D63="",$N63=""),"",IFERROR(VLOOKUP($D63,'Tariff Plans'!$A$2:$G$9,7,FALSE)*$N63,0))</f>
        <v/>
      </c>
      <c r="N63" s="4" t="n"/>
      <c r="O63" s="34">
        <f>IF(OR($L63="",$M63="",$J63=""),"",IFERROR(($L63+$M63-$J63)*10%,0))</f>
        <v/>
      </c>
      <c r="P63" s="34">
        <f>IF(OR($L63="",$M63="",$O63="",$J63=""),"",IFERROR($L63+$M63+$O63-$J63,0))</f>
        <v/>
      </c>
      <c r="Q63" s="44">
        <f>IF(OR($E63="",$G63=""),"",IFERROR(IF($E63=0,0,MIN(1,($E63-$G63)/$E63)),0))</f>
        <v/>
      </c>
      <c r="R63" s="12">
        <f>IF($Q63="","",IF($Q63&gt;=0.6,"Good self-consumption",IF($Q63&gt;=0.3,"Review usage","Low self-consumption")))</f>
        <v/>
      </c>
    </row>
    <row r="64">
      <c r="A64" s="29" t="n"/>
      <c r="B64" s="3" t="n"/>
      <c r="C64" s="3" t="n"/>
      <c r="D64" s="3" t="n"/>
      <c r="E64" s="4" t="n"/>
      <c r="F64" s="4" t="n"/>
      <c r="G64" s="4" t="n"/>
      <c r="H64" s="4" t="n"/>
      <c r="I64" s="30">
        <f>IF($D64="","",IFERROR(VLOOKUP($D64,'Tariff Plans'!$A$2:$G$9,5,FALSE),""))</f>
        <v/>
      </c>
      <c r="J64" s="31">
        <f>IF(OR($G64="",$I64=""),"",IFERROR($G64*$I64/100,0))</f>
        <v/>
      </c>
      <c r="K64" s="43">
        <f>IF($D64="","",IFERROR(VLOOKUP($D64,'Tariff Plans'!$A$2:$G$9,6,FALSE),""))</f>
        <v/>
      </c>
      <c r="L64" s="31">
        <f>IF(OR($H64="",$K64=""),"",IFERROR($H64*$K64/100,0))</f>
        <v/>
      </c>
      <c r="M64" s="31">
        <f>IF(OR($D64="",$N64=""),"",IFERROR(VLOOKUP($D64,'Tariff Plans'!$A$2:$G$9,7,FALSE)*$N64,0))</f>
        <v/>
      </c>
      <c r="N64" s="4" t="n"/>
      <c r="O64" s="31">
        <f>IF(OR($L64="",$M64="",$J64=""),"",IFERROR(($L64+$M64-$J64)*10%,0))</f>
        <v/>
      </c>
      <c r="P64" s="31">
        <f>IF(OR($L64="",$M64="",$O64="",$J64=""),"",IFERROR($L64+$M64+$O64-$J64,0))</f>
        <v/>
      </c>
      <c r="Q64" s="43">
        <f>IF(OR($E64="",$G64=""),"",IFERROR(IF($E64=0,0,MIN(1,($E64-$G64)/$E64)),0))</f>
        <v/>
      </c>
      <c r="R64" s="8">
        <f>IF($Q64="","",IF($Q64&gt;=0.6,"Good self-consumption",IF($Q64&gt;=0.3,"Review usage","Low self-consumption")))</f>
        <v/>
      </c>
    </row>
    <row r="65">
      <c r="A65" s="29" t="n"/>
      <c r="B65" s="3" t="n"/>
      <c r="C65" s="3" t="n"/>
      <c r="D65" s="3" t="n"/>
      <c r="E65" s="4" t="n"/>
      <c r="F65" s="4" t="n"/>
      <c r="G65" s="4" t="n"/>
      <c r="H65" s="4" t="n"/>
      <c r="I65" s="33">
        <f>IF($D65="","",IFERROR(VLOOKUP($D65,'Tariff Plans'!$A$2:$G$9,5,FALSE),""))</f>
        <v/>
      </c>
      <c r="J65" s="34">
        <f>IF(OR($G65="",$I65=""),"",IFERROR($G65*$I65/100,0))</f>
        <v/>
      </c>
      <c r="K65" s="44">
        <f>IF($D65="","",IFERROR(VLOOKUP($D65,'Tariff Plans'!$A$2:$G$9,6,FALSE),""))</f>
        <v/>
      </c>
      <c r="L65" s="34">
        <f>IF(OR($H65="",$K65=""),"",IFERROR($H65*$K65/100,0))</f>
        <v/>
      </c>
      <c r="M65" s="34">
        <f>IF(OR($D65="",$N65=""),"",IFERROR(VLOOKUP($D65,'Tariff Plans'!$A$2:$G$9,7,FALSE)*$N65,0))</f>
        <v/>
      </c>
      <c r="N65" s="4" t="n"/>
      <c r="O65" s="34">
        <f>IF(OR($L65="",$M65="",$J65=""),"",IFERROR(($L65+$M65-$J65)*10%,0))</f>
        <v/>
      </c>
      <c r="P65" s="34">
        <f>IF(OR($L65="",$M65="",$O65="",$J65=""),"",IFERROR($L65+$M65+$O65-$J65,0))</f>
        <v/>
      </c>
      <c r="Q65" s="44">
        <f>IF(OR($E65="",$G65=""),"",IFERROR(IF($E65=0,0,MIN(1,($E65-$G65)/$E65)),0))</f>
        <v/>
      </c>
      <c r="R65" s="12">
        <f>IF($Q65="","",IF($Q65&gt;=0.6,"Good self-consumption",IF($Q65&gt;=0.3,"Review usage","Low self-consumption")))</f>
        <v/>
      </c>
    </row>
    <row r="66">
      <c r="A66" s="29" t="n"/>
      <c r="B66" s="3" t="n"/>
      <c r="C66" s="3" t="n"/>
      <c r="D66" s="3" t="n"/>
      <c r="E66" s="4" t="n"/>
      <c r="F66" s="4" t="n"/>
      <c r="G66" s="4" t="n"/>
      <c r="H66" s="4" t="n"/>
      <c r="I66" s="30">
        <f>IF($D66="","",IFERROR(VLOOKUP($D66,'Tariff Plans'!$A$2:$G$9,5,FALSE),""))</f>
        <v/>
      </c>
      <c r="J66" s="31">
        <f>IF(OR($G66="",$I66=""),"",IFERROR($G66*$I66/100,0))</f>
        <v/>
      </c>
      <c r="K66" s="43">
        <f>IF($D66="","",IFERROR(VLOOKUP($D66,'Tariff Plans'!$A$2:$G$9,6,FALSE),""))</f>
        <v/>
      </c>
      <c r="L66" s="31">
        <f>IF(OR($H66="",$K66=""),"",IFERROR($H66*$K66/100,0))</f>
        <v/>
      </c>
      <c r="M66" s="31">
        <f>IF(OR($D66="",$N66=""),"",IFERROR(VLOOKUP($D66,'Tariff Plans'!$A$2:$G$9,7,FALSE)*$N66,0))</f>
        <v/>
      </c>
      <c r="N66" s="4" t="n"/>
      <c r="O66" s="31">
        <f>IF(OR($L66="",$M66="",$J66=""),"",IFERROR(($L66+$M66-$J66)*10%,0))</f>
        <v/>
      </c>
      <c r="P66" s="31">
        <f>IF(OR($L66="",$M66="",$O66="",$J66=""),"",IFERROR($L66+$M66+$O66-$J66,0))</f>
        <v/>
      </c>
      <c r="Q66" s="43">
        <f>IF(OR($E66="",$G66=""),"",IFERROR(IF($E66=0,0,MIN(1,($E66-$G66)/$E66)),0))</f>
        <v/>
      </c>
      <c r="R66" s="8">
        <f>IF($Q66="","",IF($Q66&gt;=0.6,"Good self-consumption",IF($Q66&gt;=0.3,"Review usage","Low self-consumption")))</f>
        <v/>
      </c>
    </row>
    <row r="67">
      <c r="A67" s="29" t="n"/>
      <c r="B67" s="3" t="n"/>
      <c r="C67" s="3" t="n"/>
      <c r="D67" s="3" t="n"/>
      <c r="E67" s="4" t="n"/>
      <c r="F67" s="4" t="n"/>
      <c r="G67" s="4" t="n"/>
      <c r="H67" s="4" t="n"/>
      <c r="I67" s="33">
        <f>IF($D67="","",IFERROR(VLOOKUP($D67,'Tariff Plans'!$A$2:$G$9,5,FALSE),""))</f>
        <v/>
      </c>
      <c r="J67" s="34">
        <f>IF(OR($G67="",$I67=""),"",IFERROR($G67*$I67/100,0))</f>
        <v/>
      </c>
      <c r="K67" s="44">
        <f>IF($D67="","",IFERROR(VLOOKUP($D67,'Tariff Plans'!$A$2:$G$9,6,FALSE),""))</f>
        <v/>
      </c>
      <c r="L67" s="34">
        <f>IF(OR($H67="",$K67=""),"",IFERROR($H67*$K67/100,0))</f>
        <v/>
      </c>
      <c r="M67" s="34">
        <f>IF(OR($D67="",$N67=""),"",IFERROR(VLOOKUP($D67,'Tariff Plans'!$A$2:$G$9,7,FALSE)*$N67,0))</f>
        <v/>
      </c>
      <c r="N67" s="4" t="n"/>
      <c r="O67" s="34">
        <f>IF(OR($L67="",$M67="",$J67=""),"",IFERROR(($L67+$M67-$J67)*10%,0))</f>
        <v/>
      </c>
      <c r="P67" s="34">
        <f>IF(OR($L67="",$M67="",$O67="",$J67=""),"",IFERROR($L67+$M67+$O67-$J67,0))</f>
        <v/>
      </c>
      <c r="Q67" s="44">
        <f>IF(OR($E67="",$G67=""),"",IFERROR(IF($E67=0,0,MIN(1,($E67-$G67)/$E67)),0))</f>
        <v/>
      </c>
      <c r="R67" s="12">
        <f>IF($Q67="","",IF($Q67&gt;=0.6,"Good self-consumption",IF($Q67&gt;=0.3,"Review usage","Low self-consumption")))</f>
        <v/>
      </c>
    </row>
    <row r="68">
      <c r="A68" s="29" t="n"/>
      <c r="B68" s="3" t="n"/>
      <c r="C68" s="3" t="n"/>
      <c r="D68" s="3" t="n"/>
      <c r="E68" s="4" t="n"/>
      <c r="F68" s="4" t="n"/>
      <c r="G68" s="4" t="n"/>
      <c r="H68" s="4" t="n"/>
      <c r="I68" s="30">
        <f>IF($D68="","",IFERROR(VLOOKUP($D68,'Tariff Plans'!$A$2:$G$9,5,FALSE),""))</f>
        <v/>
      </c>
      <c r="J68" s="31">
        <f>IF(OR($G68="",$I68=""),"",IFERROR($G68*$I68/100,0))</f>
        <v/>
      </c>
      <c r="K68" s="43">
        <f>IF($D68="","",IFERROR(VLOOKUP($D68,'Tariff Plans'!$A$2:$G$9,6,FALSE),""))</f>
        <v/>
      </c>
      <c r="L68" s="31">
        <f>IF(OR($H68="",$K68=""),"",IFERROR($H68*$K68/100,0))</f>
        <v/>
      </c>
      <c r="M68" s="31">
        <f>IF(OR($D68="",$N68=""),"",IFERROR(VLOOKUP($D68,'Tariff Plans'!$A$2:$G$9,7,FALSE)*$N68,0))</f>
        <v/>
      </c>
      <c r="N68" s="4" t="n"/>
      <c r="O68" s="31">
        <f>IF(OR($L68="",$M68="",$J68=""),"",IFERROR(($L68+$M68-$J68)*10%,0))</f>
        <v/>
      </c>
      <c r="P68" s="31">
        <f>IF(OR($L68="",$M68="",$O68="",$J68=""),"",IFERROR($L68+$M68+$O68-$J68,0))</f>
        <v/>
      </c>
      <c r="Q68" s="43">
        <f>IF(OR($E68="",$G68=""),"",IFERROR(IF($E68=0,0,MIN(1,($E68-$G68)/$E68)),0))</f>
        <v/>
      </c>
      <c r="R68" s="8">
        <f>IF($Q68="","",IF($Q68&gt;=0.6,"Good self-consumption",IF($Q68&gt;=0.3,"Review usage","Low self-consumption")))</f>
        <v/>
      </c>
    </row>
    <row r="69">
      <c r="A69" s="29" t="n"/>
      <c r="B69" s="3" t="n"/>
      <c r="C69" s="3" t="n"/>
      <c r="D69" s="3" t="n"/>
      <c r="E69" s="4" t="n"/>
      <c r="F69" s="4" t="n"/>
      <c r="G69" s="4" t="n"/>
      <c r="H69" s="4" t="n"/>
      <c r="I69" s="33">
        <f>IF($D69="","",IFERROR(VLOOKUP($D69,'Tariff Plans'!$A$2:$G$9,5,FALSE),""))</f>
        <v/>
      </c>
      <c r="J69" s="34">
        <f>IF(OR($G69="",$I69=""),"",IFERROR($G69*$I69/100,0))</f>
        <v/>
      </c>
      <c r="K69" s="44">
        <f>IF($D69="","",IFERROR(VLOOKUP($D69,'Tariff Plans'!$A$2:$G$9,6,FALSE),""))</f>
        <v/>
      </c>
      <c r="L69" s="34">
        <f>IF(OR($H69="",$K69=""),"",IFERROR($H69*$K69/100,0))</f>
        <v/>
      </c>
      <c r="M69" s="34">
        <f>IF(OR($D69="",$N69=""),"",IFERROR(VLOOKUP($D69,'Tariff Plans'!$A$2:$G$9,7,FALSE)*$N69,0))</f>
        <v/>
      </c>
      <c r="N69" s="4" t="n"/>
      <c r="O69" s="34">
        <f>IF(OR($L69="",$M69="",$J69=""),"",IFERROR(($L69+$M69-$J69)*10%,0))</f>
        <v/>
      </c>
      <c r="P69" s="34">
        <f>IF(OR($L69="",$M69="",$O69="",$J69=""),"",IFERROR($L69+$M69+$O69-$J69,0))</f>
        <v/>
      </c>
      <c r="Q69" s="44">
        <f>IF(OR($E69="",$G69=""),"",IFERROR(IF($E69=0,0,MIN(1,($E69-$G69)/$E69)),0))</f>
        <v/>
      </c>
      <c r="R69" s="12">
        <f>IF($Q69="","",IF($Q69&gt;=0.6,"Good self-consumption",IF($Q69&gt;=0.3,"Review usage","Low self-consumption")))</f>
        <v/>
      </c>
    </row>
    <row r="70">
      <c r="A70" s="29" t="n"/>
      <c r="B70" s="3" t="n"/>
      <c r="C70" s="3" t="n"/>
      <c r="D70" s="3" t="n"/>
      <c r="E70" s="4" t="n"/>
      <c r="F70" s="4" t="n"/>
      <c r="G70" s="4" t="n"/>
      <c r="H70" s="4" t="n"/>
      <c r="I70" s="30">
        <f>IF($D70="","",IFERROR(VLOOKUP($D70,'Tariff Plans'!$A$2:$G$9,5,FALSE),""))</f>
        <v/>
      </c>
      <c r="J70" s="31">
        <f>IF(OR($G70="",$I70=""),"",IFERROR($G70*$I70/100,0))</f>
        <v/>
      </c>
      <c r="K70" s="43">
        <f>IF($D70="","",IFERROR(VLOOKUP($D70,'Tariff Plans'!$A$2:$G$9,6,FALSE),""))</f>
        <v/>
      </c>
      <c r="L70" s="31">
        <f>IF(OR($H70="",$K70=""),"",IFERROR($H70*$K70/100,0))</f>
        <v/>
      </c>
      <c r="M70" s="31">
        <f>IF(OR($D70="",$N70=""),"",IFERROR(VLOOKUP($D70,'Tariff Plans'!$A$2:$G$9,7,FALSE)*$N70,0))</f>
        <v/>
      </c>
      <c r="N70" s="4" t="n"/>
      <c r="O70" s="31">
        <f>IF(OR($L70="",$M70="",$J70=""),"",IFERROR(($L70+$M70-$J70)*10%,0))</f>
        <v/>
      </c>
      <c r="P70" s="31">
        <f>IF(OR($L70="",$M70="",$O70="",$J70=""),"",IFERROR($L70+$M70+$O70-$J70,0))</f>
        <v/>
      </c>
      <c r="Q70" s="43">
        <f>IF(OR($E70="",$G70=""),"",IFERROR(IF($E70=0,0,MIN(1,($E70-$G70)/$E70)),0))</f>
        <v/>
      </c>
      <c r="R70" s="8">
        <f>IF($Q70="","",IF($Q70&gt;=0.6,"Good self-consumption",IF($Q70&gt;=0.3,"Review usage","Low self-consumption")))</f>
        <v/>
      </c>
    </row>
    <row r="71">
      <c r="A71" s="29" t="n"/>
      <c r="B71" s="3" t="n"/>
      <c r="C71" s="3" t="n"/>
      <c r="D71" s="3" t="n"/>
      <c r="E71" s="4" t="n"/>
      <c r="F71" s="4" t="n"/>
      <c r="G71" s="4" t="n"/>
      <c r="H71" s="4" t="n"/>
      <c r="I71" s="33">
        <f>IF($D71="","",IFERROR(VLOOKUP($D71,'Tariff Plans'!$A$2:$G$9,5,FALSE),""))</f>
        <v/>
      </c>
      <c r="J71" s="34">
        <f>IF(OR($G71="",$I71=""),"",IFERROR($G71*$I71/100,0))</f>
        <v/>
      </c>
      <c r="K71" s="44">
        <f>IF($D71="","",IFERROR(VLOOKUP($D71,'Tariff Plans'!$A$2:$G$9,6,FALSE),""))</f>
        <v/>
      </c>
      <c r="L71" s="34">
        <f>IF(OR($H71="",$K71=""),"",IFERROR($H71*$K71/100,0))</f>
        <v/>
      </c>
      <c r="M71" s="34">
        <f>IF(OR($D71="",$N71=""),"",IFERROR(VLOOKUP($D71,'Tariff Plans'!$A$2:$G$9,7,FALSE)*$N71,0))</f>
        <v/>
      </c>
      <c r="N71" s="4" t="n"/>
      <c r="O71" s="34">
        <f>IF(OR($L71="",$M71="",$J71=""),"",IFERROR(($L71+$M71-$J71)*10%,0))</f>
        <v/>
      </c>
      <c r="P71" s="34">
        <f>IF(OR($L71="",$M71="",$O71="",$J71=""),"",IFERROR($L71+$M71+$O71-$J71,0))</f>
        <v/>
      </c>
      <c r="Q71" s="44">
        <f>IF(OR($E71="",$G71=""),"",IFERROR(IF($E71=0,0,MIN(1,($E71-$G71)/$E71)),0))</f>
        <v/>
      </c>
      <c r="R71" s="12">
        <f>IF($Q71="","",IF($Q71&gt;=0.6,"Good self-consumption",IF($Q71&gt;=0.3,"Review usage","Low self-consumption")))</f>
        <v/>
      </c>
    </row>
    <row r="72">
      <c r="A72" s="29" t="n"/>
      <c r="B72" s="3" t="n"/>
      <c r="C72" s="3" t="n"/>
      <c r="D72" s="3" t="n"/>
      <c r="E72" s="4" t="n"/>
      <c r="F72" s="4" t="n"/>
      <c r="G72" s="4" t="n"/>
      <c r="H72" s="4" t="n"/>
      <c r="I72" s="30">
        <f>IF($D72="","",IFERROR(VLOOKUP($D72,'Tariff Plans'!$A$2:$G$9,5,FALSE),""))</f>
        <v/>
      </c>
      <c r="J72" s="31">
        <f>IF(OR($G72="",$I72=""),"",IFERROR($G72*$I72/100,0))</f>
        <v/>
      </c>
      <c r="K72" s="43">
        <f>IF($D72="","",IFERROR(VLOOKUP($D72,'Tariff Plans'!$A$2:$G$9,6,FALSE),""))</f>
        <v/>
      </c>
      <c r="L72" s="31">
        <f>IF(OR($H72="",$K72=""),"",IFERROR($H72*$K72/100,0))</f>
        <v/>
      </c>
      <c r="M72" s="31">
        <f>IF(OR($D72="",$N72=""),"",IFERROR(VLOOKUP($D72,'Tariff Plans'!$A$2:$G$9,7,FALSE)*$N72,0))</f>
        <v/>
      </c>
      <c r="N72" s="4" t="n"/>
      <c r="O72" s="31">
        <f>IF(OR($L72="",$M72="",$J72=""),"",IFERROR(($L72+$M72-$J72)*10%,0))</f>
        <v/>
      </c>
      <c r="P72" s="31">
        <f>IF(OR($L72="",$M72="",$O72="",$J72=""),"",IFERROR($L72+$M72+$O72-$J72,0))</f>
        <v/>
      </c>
      <c r="Q72" s="43">
        <f>IF(OR($E72="",$G72=""),"",IFERROR(IF($E72=0,0,MIN(1,($E72-$G72)/$E72)),0))</f>
        <v/>
      </c>
      <c r="R72" s="8">
        <f>IF($Q72="","",IF($Q72&gt;=0.6,"Good self-consumption",IF($Q72&gt;=0.3,"Review usage","Low self-consumption")))</f>
        <v/>
      </c>
    </row>
    <row r="73">
      <c r="A73" s="29" t="n"/>
      <c r="B73" s="3" t="n"/>
      <c r="C73" s="3" t="n"/>
      <c r="D73" s="3" t="n"/>
      <c r="E73" s="4" t="n"/>
      <c r="F73" s="4" t="n"/>
      <c r="G73" s="4" t="n"/>
      <c r="H73" s="4" t="n"/>
      <c r="I73" s="33">
        <f>IF($D73="","",IFERROR(VLOOKUP($D73,'Tariff Plans'!$A$2:$G$9,5,FALSE),""))</f>
        <v/>
      </c>
      <c r="J73" s="34">
        <f>IF(OR($G73="",$I73=""),"",IFERROR($G73*$I73/100,0))</f>
        <v/>
      </c>
      <c r="K73" s="44">
        <f>IF($D73="","",IFERROR(VLOOKUP($D73,'Tariff Plans'!$A$2:$G$9,6,FALSE),""))</f>
        <v/>
      </c>
      <c r="L73" s="34">
        <f>IF(OR($H73="",$K73=""),"",IFERROR($H73*$K73/100,0))</f>
        <v/>
      </c>
      <c r="M73" s="34">
        <f>IF(OR($D73="",$N73=""),"",IFERROR(VLOOKUP($D73,'Tariff Plans'!$A$2:$G$9,7,FALSE)*$N73,0))</f>
        <v/>
      </c>
      <c r="N73" s="4" t="n"/>
      <c r="O73" s="34">
        <f>IF(OR($L73="",$M73="",$J73=""),"",IFERROR(($L73+$M73-$J73)*10%,0))</f>
        <v/>
      </c>
      <c r="P73" s="34">
        <f>IF(OR($L73="",$M73="",$O73="",$J73=""),"",IFERROR($L73+$M73+$O73-$J73,0))</f>
        <v/>
      </c>
      <c r="Q73" s="44">
        <f>IF(OR($E73="",$G73=""),"",IFERROR(IF($E73=0,0,MIN(1,($E73-$G73)/$E73)),0))</f>
        <v/>
      </c>
      <c r="R73" s="12">
        <f>IF($Q73="","",IF($Q73&gt;=0.6,"Good self-consumption",IF($Q73&gt;=0.3,"Review usage","Low self-consumption")))</f>
        <v/>
      </c>
    </row>
    <row r="74">
      <c r="A74" s="29" t="n"/>
      <c r="B74" s="3" t="n"/>
      <c r="C74" s="3" t="n"/>
      <c r="D74" s="3" t="n"/>
      <c r="E74" s="4" t="n"/>
      <c r="F74" s="4" t="n"/>
      <c r="G74" s="4" t="n"/>
      <c r="H74" s="4" t="n"/>
      <c r="I74" s="30">
        <f>IF($D74="","",IFERROR(VLOOKUP($D74,'Tariff Plans'!$A$2:$G$9,5,FALSE),""))</f>
        <v/>
      </c>
      <c r="J74" s="31">
        <f>IF(OR($G74="",$I74=""),"",IFERROR($G74*$I74/100,0))</f>
        <v/>
      </c>
      <c r="K74" s="43">
        <f>IF($D74="","",IFERROR(VLOOKUP($D74,'Tariff Plans'!$A$2:$G$9,6,FALSE),""))</f>
        <v/>
      </c>
      <c r="L74" s="31">
        <f>IF(OR($H74="",$K74=""),"",IFERROR($H74*$K74/100,0))</f>
        <v/>
      </c>
      <c r="M74" s="31">
        <f>IF(OR($D74="",$N74=""),"",IFERROR(VLOOKUP($D74,'Tariff Plans'!$A$2:$G$9,7,FALSE)*$N74,0))</f>
        <v/>
      </c>
      <c r="N74" s="4" t="n"/>
      <c r="O74" s="31">
        <f>IF(OR($L74="",$M74="",$J74=""),"",IFERROR(($L74+$M74-$J74)*10%,0))</f>
        <v/>
      </c>
      <c r="P74" s="31">
        <f>IF(OR($L74="",$M74="",$O74="",$J74=""),"",IFERROR($L74+$M74+$O74-$J74,0))</f>
        <v/>
      </c>
      <c r="Q74" s="43">
        <f>IF(OR($E74="",$G74=""),"",IFERROR(IF($E74=0,0,MIN(1,($E74-$G74)/$E74)),0))</f>
        <v/>
      </c>
      <c r="R74" s="8">
        <f>IF($Q74="","",IF($Q74&gt;=0.6,"Good self-consumption",IF($Q74&gt;=0.3,"Review usage","Low self-consumption")))</f>
        <v/>
      </c>
    </row>
    <row r="75">
      <c r="A75" s="29" t="n"/>
      <c r="B75" s="3" t="n"/>
      <c r="C75" s="3" t="n"/>
      <c r="D75" s="3" t="n"/>
      <c r="E75" s="4" t="n"/>
      <c r="F75" s="4" t="n"/>
      <c r="G75" s="4" t="n"/>
      <c r="H75" s="4" t="n"/>
      <c r="I75" s="33">
        <f>IF($D75="","",IFERROR(VLOOKUP($D75,'Tariff Plans'!$A$2:$G$9,5,FALSE),""))</f>
        <v/>
      </c>
      <c r="J75" s="34">
        <f>IF(OR($G75="",$I75=""),"",IFERROR($G75*$I75/100,0))</f>
        <v/>
      </c>
      <c r="K75" s="44">
        <f>IF($D75="","",IFERROR(VLOOKUP($D75,'Tariff Plans'!$A$2:$G$9,6,FALSE),""))</f>
        <v/>
      </c>
      <c r="L75" s="34">
        <f>IF(OR($H75="",$K75=""),"",IFERROR($H75*$K75/100,0))</f>
        <v/>
      </c>
      <c r="M75" s="34">
        <f>IF(OR($D75="",$N75=""),"",IFERROR(VLOOKUP($D75,'Tariff Plans'!$A$2:$G$9,7,FALSE)*$N75,0))</f>
        <v/>
      </c>
      <c r="N75" s="4" t="n"/>
      <c r="O75" s="34">
        <f>IF(OR($L75="",$M75="",$J75=""),"",IFERROR(($L75+$M75-$J75)*10%,0))</f>
        <v/>
      </c>
      <c r="P75" s="34">
        <f>IF(OR($L75="",$M75="",$O75="",$J75=""),"",IFERROR($L75+$M75+$O75-$J75,0))</f>
        <v/>
      </c>
      <c r="Q75" s="44">
        <f>IF(OR($E75="",$G75=""),"",IFERROR(IF($E75=0,0,MIN(1,($E75-$G75)/$E75)),0))</f>
        <v/>
      </c>
      <c r="R75" s="12">
        <f>IF($Q75="","",IF($Q75&gt;=0.6,"Good self-consumption",IF($Q75&gt;=0.3,"Review usage","Low self-consumption")))</f>
        <v/>
      </c>
    </row>
    <row r="76">
      <c r="A76" s="29" t="n"/>
      <c r="B76" s="3" t="n"/>
      <c r="C76" s="3" t="n"/>
      <c r="D76" s="3" t="n"/>
      <c r="E76" s="4" t="n"/>
      <c r="F76" s="4" t="n"/>
      <c r="G76" s="4" t="n"/>
      <c r="H76" s="4" t="n"/>
      <c r="I76" s="30">
        <f>IF($D76="","",IFERROR(VLOOKUP($D76,'Tariff Plans'!$A$2:$G$9,5,FALSE),""))</f>
        <v/>
      </c>
      <c r="J76" s="31">
        <f>IF(OR($G76="",$I76=""),"",IFERROR($G76*$I76/100,0))</f>
        <v/>
      </c>
      <c r="K76" s="43">
        <f>IF($D76="","",IFERROR(VLOOKUP($D76,'Tariff Plans'!$A$2:$G$9,6,FALSE),""))</f>
        <v/>
      </c>
      <c r="L76" s="31">
        <f>IF(OR($H76="",$K76=""),"",IFERROR($H76*$K76/100,0))</f>
        <v/>
      </c>
      <c r="M76" s="31">
        <f>IF(OR($D76="",$N76=""),"",IFERROR(VLOOKUP($D76,'Tariff Plans'!$A$2:$G$9,7,FALSE)*$N76,0))</f>
        <v/>
      </c>
      <c r="N76" s="4" t="n"/>
      <c r="O76" s="31">
        <f>IF(OR($L76="",$M76="",$J76=""),"",IFERROR(($L76+$M76-$J76)*10%,0))</f>
        <v/>
      </c>
      <c r="P76" s="31">
        <f>IF(OR($L76="",$M76="",$O76="",$J76=""),"",IFERROR($L76+$M76+$O76-$J76,0))</f>
        <v/>
      </c>
      <c r="Q76" s="43">
        <f>IF(OR($E76="",$G76=""),"",IFERROR(IF($E76=0,0,MIN(1,($E76-$G76)/$E76)),0))</f>
        <v/>
      </c>
      <c r="R76" s="8">
        <f>IF($Q76="","",IF($Q76&gt;=0.6,"Good self-consumption",IF($Q76&gt;=0.3,"Review usage","Low self-consumption")))</f>
        <v/>
      </c>
    </row>
    <row r="77">
      <c r="A77" s="29" t="n"/>
      <c r="B77" s="3" t="n"/>
      <c r="C77" s="3" t="n"/>
      <c r="D77" s="3" t="n"/>
      <c r="E77" s="4" t="n"/>
      <c r="F77" s="4" t="n"/>
      <c r="G77" s="4" t="n"/>
      <c r="H77" s="4" t="n"/>
      <c r="I77" s="33">
        <f>IF($D77="","",IFERROR(VLOOKUP($D77,'Tariff Plans'!$A$2:$G$9,5,FALSE),""))</f>
        <v/>
      </c>
      <c r="J77" s="34">
        <f>IF(OR($G77="",$I77=""),"",IFERROR($G77*$I77/100,0))</f>
        <v/>
      </c>
      <c r="K77" s="44">
        <f>IF($D77="","",IFERROR(VLOOKUP($D77,'Tariff Plans'!$A$2:$G$9,6,FALSE),""))</f>
        <v/>
      </c>
      <c r="L77" s="34">
        <f>IF(OR($H77="",$K77=""),"",IFERROR($H77*$K77/100,0))</f>
        <v/>
      </c>
      <c r="M77" s="34">
        <f>IF(OR($D77="",$N77=""),"",IFERROR(VLOOKUP($D77,'Tariff Plans'!$A$2:$G$9,7,FALSE)*$N77,0))</f>
        <v/>
      </c>
      <c r="N77" s="4" t="n"/>
      <c r="O77" s="34">
        <f>IF(OR($L77="",$M77="",$J77=""),"",IFERROR(($L77+$M77-$J77)*10%,0))</f>
        <v/>
      </c>
      <c r="P77" s="34">
        <f>IF(OR($L77="",$M77="",$O77="",$J77=""),"",IFERROR($L77+$M77+$O77-$J77,0))</f>
        <v/>
      </c>
      <c r="Q77" s="44">
        <f>IF(OR($E77="",$G77=""),"",IFERROR(IF($E77=0,0,MIN(1,($E77-$G77)/$E77)),0))</f>
        <v/>
      </c>
      <c r="R77" s="12">
        <f>IF($Q77="","",IF($Q77&gt;=0.6,"Good self-consumption",IF($Q77&gt;=0.3,"Review usage","Low self-consumption")))</f>
        <v/>
      </c>
    </row>
    <row r="78">
      <c r="A78" s="29" t="n"/>
      <c r="B78" s="3" t="n"/>
      <c r="C78" s="3" t="n"/>
      <c r="D78" s="3" t="n"/>
      <c r="E78" s="4" t="n"/>
      <c r="F78" s="4" t="n"/>
      <c r="G78" s="4" t="n"/>
      <c r="H78" s="4" t="n"/>
      <c r="I78" s="30">
        <f>IF($D78="","",IFERROR(VLOOKUP($D78,'Tariff Plans'!$A$2:$G$9,5,FALSE),""))</f>
        <v/>
      </c>
      <c r="J78" s="31">
        <f>IF(OR($G78="",$I78=""),"",IFERROR($G78*$I78/100,0))</f>
        <v/>
      </c>
      <c r="K78" s="43">
        <f>IF($D78="","",IFERROR(VLOOKUP($D78,'Tariff Plans'!$A$2:$G$9,6,FALSE),""))</f>
        <v/>
      </c>
      <c r="L78" s="31">
        <f>IF(OR($H78="",$K78=""),"",IFERROR($H78*$K78/100,0))</f>
        <v/>
      </c>
      <c r="M78" s="31">
        <f>IF(OR($D78="",$N78=""),"",IFERROR(VLOOKUP($D78,'Tariff Plans'!$A$2:$G$9,7,FALSE)*$N78,0))</f>
        <v/>
      </c>
      <c r="N78" s="4" t="n"/>
      <c r="O78" s="31">
        <f>IF(OR($L78="",$M78="",$J78=""),"",IFERROR(($L78+$M78-$J78)*10%,0))</f>
        <v/>
      </c>
      <c r="P78" s="31">
        <f>IF(OR($L78="",$M78="",$O78="",$J78=""),"",IFERROR($L78+$M78+$O78-$J78,0))</f>
        <v/>
      </c>
      <c r="Q78" s="43">
        <f>IF(OR($E78="",$G78=""),"",IFERROR(IF($E78=0,0,MIN(1,($E78-$G78)/$E78)),0))</f>
        <v/>
      </c>
      <c r="R78" s="8">
        <f>IF($Q78="","",IF($Q78&gt;=0.6,"Good self-consumption",IF($Q78&gt;=0.3,"Review usage","Low self-consumption")))</f>
        <v/>
      </c>
    </row>
    <row r="79">
      <c r="A79" s="29" t="n"/>
      <c r="B79" s="3" t="n"/>
      <c r="C79" s="3" t="n"/>
      <c r="D79" s="3" t="n"/>
      <c r="E79" s="4" t="n"/>
      <c r="F79" s="4" t="n"/>
      <c r="G79" s="4" t="n"/>
      <c r="H79" s="4" t="n"/>
      <c r="I79" s="33">
        <f>IF($D79="","",IFERROR(VLOOKUP($D79,'Tariff Plans'!$A$2:$G$9,5,FALSE),""))</f>
        <v/>
      </c>
      <c r="J79" s="34">
        <f>IF(OR($G79="",$I79=""),"",IFERROR($G79*$I79/100,0))</f>
        <v/>
      </c>
      <c r="K79" s="44">
        <f>IF($D79="","",IFERROR(VLOOKUP($D79,'Tariff Plans'!$A$2:$G$9,6,FALSE),""))</f>
        <v/>
      </c>
      <c r="L79" s="34">
        <f>IF(OR($H79="",$K79=""),"",IFERROR($H79*$K79/100,0))</f>
        <v/>
      </c>
      <c r="M79" s="34">
        <f>IF(OR($D79="",$N79=""),"",IFERROR(VLOOKUP($D79,'Tariff Plans'!$A$2:$G$9,7,FALSE)*$N79,0))</f>
        <v/>
      </c>
      <c r="N79" s="4" t="n"/>
      <c r="O79" s="34">
        <f>IF(OR($L79="",$M79="",$J79=""),"",IFERROR(($L79+$M79-$J79)*10%,0))</f>
        <v/>
      </c>
      <c r="P79" s="34">
        <f>IF(OR($L79="",$M79="",$O79="",$J79=""),"",IFERROR($L79+$M79+$O79-$J79,0))</f>
        <v/>
      </c>
      <c r="Q79" s="44">
        <f>IF(OR($E79="",$G79=""),"",IFERROR(IF($E79=0,0,MIN(1,($E79-$G79)/$E79)),0))</f>
        <v/>
      </c>
      <c r="R79" s="12">
        <f>IF($Q79="","",IF($Q79&gt;=0.6,"Good self-consumption",IF($Q79&gt;=0.3,"Review usage","Low self-consumption")))</f>
        <v/>
      </c>
    </row>
    <row r="80">
      <c r="A80" s="29" t="n"/>
      <c r="B80" s="3" t="n"/>
      <c r="C80" s="3" t="n"/>
      <c r="D80" s="3" t="n"/>
      <c r="E80" s="4" t="n"/>
      <c r="F80" s="4" t="n"/>
      <c r="G80" s="4" t="n"/>
      <c r="H80" s="4" t="n"/>
      <c r="I80" s="30">
        <f>IF($D80="","",IFERROR(VLOOKUP($D80,'Tariff Plans'!$A$2:$G$9,5,FALSE),""))</f>
        <v/>
      </c>
      <c r="J80" s="31">
        <f>IF(OR($G80="",$I80=""),"",IFERROR($G80*$I80/100,0))</f>
        <v/>
      </c>
      <c r="K80" s="43">
        <f>IF($D80="","",IFERROR(VLOOKUP($D80,'Tariff Plans'!$A$2:$G$9,6,FALSE),""))</f>
        <v/>
      </c>
      <c r="L80" s="31">
        <f>IF(OR($H80="",$K80=""),"",IFERROR($H80*$K80/100,0))</f>
        <v/>
      </c>
      <c r="M80" s="31">
        <f>IF(OR($D80="",$N80=""),"",IFERROR(VLOOKUP($D80,'Tariff Plans'!$A$2:$G$9,7,FALSE)*$N80,0))</f>
        <v/>
      </c>
      <c r="N80" s="4" t="n"/>
      <c r="O80" s="31">
        <f>IF(OR($L80="",$M80="",$J80=""),"",IFERROR(($L80+$M80-$J80)*10%,0))</f>
        <v/>
      </c>
      <c r="P80" s="31">
        <f>IF(OR($L80="",$M80="",$O80="",$J80=""),"",IFERROR($L80+$M80+$O80-$J80,0))</f>
        <v/>
      </c>
      <c r="Q80" s="43">
        <f>IF(OR($E80="",$G80=""),"",IFERROR(IF($E80=0,0,MIN(1,($E80-$G80)/$E80)),0))</f>
        <v/>
      </c>
      <c r="R80" s="8">
        <f>IF($Q80="","",IF($Q80&gt;=0.6,"Good self-consumption",IF($Q80&gt;=0.3,"Review usage","Low self-consumption")))</f>
        <v/>
      </c>
    </row>
    <row r="81">
      <c r="A81" s="29" t="n"/>
      <c r="B81" s="3" t="n"/>
      <c r="C81" s="3" t="n"/>
      <c r="D81" s="3" t="n"/>
      <c r="E81" s="4" t="n"/>
      <c r="F81" s="4" t="n"/>
      <c r="G81" s="4" t="n"/>
      <c r="H81" s="4" t="n"/>
      <c r="I81" s="33">
        <f>IF($D81="","",IFERROR(VLOOKUP($D81,'Tariff Plans'!$A$2:$G$9,5,FALSE),""))</f>
        <v/>
      </c>
      <c r="J81" s="34">
        <f>IF(OR($G81="",$I81=""),"",IFERROR($G81*$I81/100,0))</f>
        <v/>
      </c>
      <c r="K81" s="44">
        <f>IF($D81="","",IFERROR(VLOOKUP($D81,'Tariff Plans'!$A$2:$G$9,6,FALSE),""))</f>
        <v/>
      </c>
      <c r="L81" s="34">
        <f>IF(OR($H81="",$K81=""),"",IFERROR($H81*$K81/100,0))</f>
        <v/>
      </c>
      <c r="M81" s="34">
        <f>IF(OR($D81="",$N81=""),"",IFERROR(VLOOKUP($D81,'Tariff Plans'!$A$2:$G$9,7,FALSE)*$N81,0))</f>
        <v/>
      </c>
      <c r="N81" s="4" t="n"/>
      <c r="O81" s="34">
        <f>IF(OR($L81="",$M81="",$J81=""),"",IFERROR(($L81+$M81-$J81)*10%,0))</f>
        <v/>
      </c>
      <c r="P81" s="34">
        <f>IF(OR($L81="",$M81="",$O81="",$J81=""),"",IFERROR($L81+$M81+$O81-$J81,0))</f>
        <v/>
      </c>
      <c r="Q81" s="44">
        <f>IF(OR($E81="",$G81=""),"",IFERROR(IF($E81=0,0,MIN(1,($E81-$G81)/$E81)),0))</f>
        <v/>
      </c>
      <c r="R81" s="12">
        <f>IF($Q81="","",IF($Q81&gt;=0.6,"Good self-consumption",IF($Q81&gt;=0.3,"Review usage","Low self-consumption")))</f>
        <v/>
      </c>
    </row>
    <row r="82">
      <c r="A82" s="29" t="n"/>
      <c r="B82" s="3" t="n"/>
      <c r="C82" s="3" t="n"/>
      <c r="D82" s="3" t="n"/>
      <c r="E82" s="4" t="n"/>
      <c r="F82" s="4" t="n"/>
      <c r="G82" s="4" t="n"/>
      <c r="H82" s="4" t="n"/>
      <c r="I82" s="30">
        <f>IF($D82="","",IFERROR(VLOOKUP($D82,'Tariff Plans'!$A$2:$G$9,5,FALSE),""))</f>
        <v/>
      </c>
      <c r="J82" s="31">
        <f>IF(OR($G82="",$I82=""),"",IFERROR($G82*$I82/100,0))</f>
        <v/>
      </c>
      <c r="K82" s="43">
        <f>IF($D82="","",IFERROR(VLOOKUP($D82,'Tariff Plans'!$A$2:$G$9,6,FALSE),""))</f>
        <v/>
      </c>
      <c r="L82" s="31">
        <f>IF(OR($H82="",$K82=""),"",IFERROR($H82*$K82/100,0))</f>
        <v/>
      </c>
      <c r="M82" s="31">
        <f>IF(OR($D82="",$N82=""),"",IFERROR(VLOOKUP($D82,'Tariff Plans'!$A$2:$G$9,7,FALSE)*$N82,0))</f>
        <v/>
      </c>
      <c r="N82" s="4" t="n"/>
      <c r="O82" s="31">
        <f>IF(OR($L82="",$M82="",$J82=""),"",IFERROR(($L82+$M82-$J82)*10%,0))</f>
        <v/>
      </c>
      <c r="P82" s="31">
        <f>IF(OR($L82="",$M82="",$O82="",$J82=""),"",IFERROR($L82+$M82+$O82-$J82,0))</f>
        <v/>
      </c>
      <c r="Q82" s="43">
        <f>IF(OR($E82="",$G82=""),"",IFERROR(IF($E82=0,0,MIN(1,($E82-$G82)/$E82)),0))</f>
        <v/>
      </c>
      <c r="R82" s="8">
        <f>IF($Q82="","",IF($Q82&gt;=0.6,"Good self-consumption",IF($Q82&gt;=0.3,"Review usage","Low self-consumption")))</f>
        <v/>
      </c>
    </row>
    <row r="83">
      <c r="A83" s="29" t="n"/>
      <c r="B83" s="3" t="n"/>
      <c r="C83" s="3" t="n"/>
      <c r="D83" s="3" t="n"/>
      <c r="E83" s="4" t="n"/>
      <c r="F83" s="4" t="n"/>
      <c r="G83" s="4" t="n"/>
      <c r="H83" s="4" t="n"/>
      <c r="I83" s="33">
        <f>IF($D83="","",IFERROR(VLOOKUP($D83,'Tariff Plans'!$A$2:$G$9,5,FALSE),""))</f>
        <v/>
      </c>
      <c r="J83" s="34">
        <f>IF(OR($G83="",$I83=""),"",IFERROR($G83*$I83/100,0))</f>
        <v/>
      </c>
      <c r="K83" s="44">
        <f>IF($D83="","",IFERROR(VLOOKUP($D83,'Tariff Plans'!$A$2:$G$9,6,FALSE),""))</f>
        <v/>
      </c>
      <c r="L83" s="34">
        <f>IF(OR($H83="",$K83=""),"",IFERROR($H83*$K83/100,0))</f>
        <v/>
      </c>
      <c r="M83" s="34">
        <f>IF(OR($D83="",$N83=""),"",IFERROR(VLOOKUP($D83,'Tariff Plans'!$A$2:$G$9,7,FALSE)*$N83,0))</f>
        <v/>
      </c>
      <c r="N83" s="4" t="n"/>
      <c r="O83" s="34">
        <f>IF(OR($L83="",$M83="",$J83=""),"",IFERROR(($L83+$M83-$J83)*10%,0))</f>
        <v/>
      </c>
      <c r="P83" s="34">
        <f>IF(OR($L83="",$M83="",$O83="",$J83=""),"",IFERROR($L83+$M83+$O83-$J83,0))</f>
        <v/>
      </c>
      <c r="Q83" s="44">
        <f>IF(OR($E83="",$G83=""),"",IFERROR(IF($E83=0,0,MIN(1,($E83-$G83)/$E83)),0))</f>
        <v/>
      </c>
      <c r="R83" s="12">
        <f>IF($Q83="","",IF($Q83&gt;=0.6,"Good self-consumption",IF($Q83&gt;=0.3,"Review usage","Low self-consumption")))</f>
        <v/>
      </c>
    </row>
    <row r="84">
      <c r="A84" s="29" t="n"/>
      <c r="B84" s="3" t="n"/>
      <c r="C84" s="3" t="n"/>
      <c r="D84" s="3" t="n"/>
      <c r="E84" s="4" t="n"/>
      <c r="F84" s="4" t="n"/>
      <c r="G84" s="4" t="n"/>
      <c r="H84" s="4" t="n"/>
      <c r="I84" s="30">
        <f>IF($D84="","",IFERROR(VLOOKUP($D84,'Tariff Plans'!$A$2:$G$9,5,FALSE),""))</f>
        <v/>
      </c>
      <c r="J84" s="31">
        <f>IF(OR($G84="",$I84=""),"",IFERROR($G84*$I84/100,0))</f>
        <v/>
      </c>
      <c r="K84" s="43">
        <f>IF($D84="","",IFERROR(VLOOKUP($D84,'Tariff Plans'!$A$2:$G$9,6,FALSE),""))</f>
        <v/>
      </c>
      <c r="L84" s="31">
        <f>IF(OR($H84="",$K84=""),"",IFERROR($H84*$K84/100,0))</f>
        <v/>
      </c>
      <c r="M84" s="31">
        <f>IF(OR($D84="",$N84=""),"",IFERROR(VLOOKUP($D84,'Tariff Plans'!$A$2:$G$9,7,FALSE)*$N84,0))</f>
        <v/>
      </c>
      <c r="N84" s="4" t="n"/>
      <c r="O84" s="31">
        <f>IF(OR($L84="",$M84="",$J84=""),"",IFERROR(($L84+$M84-$J84)*10%,0))</f>
        <v/>
      </c>
      <c r="P84" s="31">
        <f>IF(OR($L84="",$M84="",$O84="",$J84=""),"",IFERROR($L84+$M84+$O84-$J84,0))</f>
        <v/>
      </c>
      <c r="Q84" s="43">
        <f>IF(OR($E84="",$G84=""),"",IFERROR(IF($E84=0,0,MIN(1,($E84-$G84)/$E84)),0))</f>
        <v/>
      </c>
      <c r="R84" s="8">
        <f>IF($Q84="","",IF($Q84&gt;=0.6,"Good self-consumption",IF($Q84&gt;=0.3,"Review usage","Low self-consumption")))</f>
        <v/>
      </c>
    </row>
    <row r="85">
      <c r="A85" s="29" t="n"/>
      <c r="B85" s="3" t="n"/>
      <c r="C85" s="3" t="n"/>
      <c r="D85" s="3" t="n"/>
      <c r="E85" s="4" t="n"/>
      <c r="F85" s="4" t="n"/>
      <c r="G85" s="4" t="n"/>
      <c r="H85" s="4" t="n"/>
      <c r="I85" s="33">
        <f>IF($D85="","",IFERROR(VLOOKUP($D85,'Tariff Plans'!$A$2:$G$9,5,FALSE),""))</f>
        <v/>
      </c>
      <c r="J85" s="34">
        <f>IF(OR($G85="",$I85=""),"",IFERROR($G85*$I85/100,0))</f>
        <v/>
      </c>
      <c r="K85" s="44">
        <f>IF($D85="","",IFERROR(VLOOKUP($D85,'Tariff Plans'!$A$2:$G$9,6,FALSE),""))</f>
        <v/>
      </c>
      <c r="L85" s="34">
        <f>IF(OR($H85="",$K85=""),"",IFERROR($H85*$K85/100,0))</f>
        <v/>
      </c>
      <c r="M85" s="34">
        <f>IF(OR($D85="",$N85=""),"",IFERROR(VLOOKUP($D85,'Tariff Plans'!$A$2:$G$9,7,FALSE)*$N85,0))</f>
        <v/>
      </c>
      <c r="N85" s="4" t="n"/>
      <c r="O85" s="34">
        <f>IF(OR($L85="",$M85="",$J85=""),"",IFERROR(($L85+$M85-$J85)*10%,0))</f>
        <v/>
      </c>
      <c r="P85" s="34">
        <f>IF(OR($L85="",$M85="",$O85="",$J85=""),"",IFERROR($L85+$M85+$O85-$J85,0))</f>
        <v/>
      </c>
      <c r="Q85" s="44">
        <f>IF(OR($E85="",$G85=""),"",IFERROR(IF($E85=0,0,MIN(1,($E85-$G85)/$E85)),0))</f>
        <v/>
      </c>
      <c r="R85" s="12">
        <f>IF($Q85="","",IF($Q85&gt;=0.6,"Good self-consumption",IF($Q85&gt;=0.3,"Review usage","Low self-consumption")))</f>
        <v/>
      </c>
    </row>
    <row r="86">
      <c r="A86" s="29" t="n"/>
      <c r="B86" s="3" t="n"/>
      <c r="C86" s="3" t="n"/>
      <c r="D86" s="3" t="n"/>
      <c r="E86" s="4" t="n"/>
      <c r="F86" s="4" t="n"/>
      <c r="G86" s="4" t="n"/>
      <c r="H86" s="4" t="n"/>
      <c r="I86" s="30">
        <f>IF($D86="","",IFERROR(VLOOKUP($D86,'Tariff Plans'!$A$2:$G$9,5,FALSE),""))</f>
        <v/>
      </c>
      <c r="J86" s="31">
        <f>IF(OR($G86="",$I86=""),"",IFERROR($G86*$I86/100,0))</f>
        <v/>
      </c>
      <c r="K86" s="43">
        <f>IF($D86="","",IFERROR(VLOOKUP($D86,'Tariff Plans'!$A$2:$G$9,6,FALSE),""))</f>
        <v/>
      </c>
      <c r="L86" s="31">
        <f>IF(OR($H86="",$K86=""),"",IFERROR($H86*$K86/100,0))</f>
        <v/>
      </c>
      <c r="M86" s="31">
        <f>IF(OR($D86="",$N86=""),"",IFERROR(VLOOKUP($D86,'Tariff Plans'!$A$2:$G$9,7,FALSE)*$N86,0))</f>
        <v/>
      </c>
      <c r="N86" s="4" t="n"/>
      <c r="O86" s="31">
        <f>IF(OR($L86="",$M86="",$J86=""),"",IFERROR(($L86+$M86-$J86)*10%,0))</f>
        <v/>
      </c>
      <c r="P86" s="31">
        <f>IF(OR($L86="",$M86="",$O86="",$J86=""),"",IFERROR($L86+$M86+$O86-$J86,0))</f>
        <v/>
      </c>
      <c r="Q86" s="43">
        <f>IF(OR($E86="",$G86=""),"",IFERROR(IF($E86=0,0,MIN(1,($E86-$G86)/$E86)),0))</f>
        <v/>
      </c>
      <c r="R86" s="8">
        <f>IF($Q86="","",IF($Q86&gt;=0.6,"Good self-consumption",IF($Q86&gt;=0.3,"Review usage","Low self-consumption")))</f>
        <v/>
      </c>
    </row>
    <row r="87">
      <c r="A87" s="29" t="n"/>
      <c r="B87" s="3" t="n"/>
      <c r="C87" s="3" t="n"/>
      <c r="D87" s="3" t="n"/>
      <c r="E87" s="4" t="n"/>
      <c r="F87" s="4" t="n"/>
      <c r="G87" s="4" t="n"/>
      <c r="H87" s="4" t="n"/>
      <c r="I87" s="33">
        <f>IF($D87="","",IFERROR(VLOOKUP($D87,'Tariff Plans'!$A$2:$G$9,5,FALSE),""))</f>
        <v/>
      </c>
      <c r="J87" s="34">
        <f>IF(OR($G87="",$I87=""),"",IFERROR($G87*$I87/100,0))</f>
        <v/>
      </c>
      <c r="K87" s="44">
        <f>IF($D87="","",IFERROR(VLOOKUP($D87,'Tariff Plans'!$A$2:$G$9,6,FALSE),""))</f>
        <v/>
      </c>
      <c r="L87" s="34">
        <f>IF(OR($H87="",$K87=""),"",IFERROR($H87*$K87/100,0))</f>
        <v/>
      </c>
      <c r="M87" s="34">
        <f>IF(OR($D87="",$N87=""),"",IFERROR(VLOOKUP($D87,'Tariff Plans'!$A$2:$G$9,7,FALSE)*$N87,0))</f>
        <v/>
      </c>
      <c r="N87" s="4" t="n"/>
      <c r="O87" s="34">
        <f>IF(OR($L87="",$M87="",$J87=""),"",IFERROR(($L87+$M87-$J87)*10%,0))</f>
        <v/>
      </c>
      <c r="P87" s="34">
        <f>IF(OR($L87="",$M87="",$O87="",$J87=""),"",IFERROR($L87+$M87+$O87-$J87,0))</f>
        <v/>
      </c>
      <c r="Q87" s="44">
        <f>IF(OR($E87="",$G87=""),"",IFERROR(IF($E87=0,0,MIN(1,($E87-$G87)/$E87)),0))</f>
        <v/>
      </c>
      <c r="R87" s="12">
        <f>IF($Q87="","",IF($Q87&gt;=0.6,"Good self-consumption",IF($Q87&gt;=0.3,"Review usage","Low self-consumption")))</f>
        <v/>
      </c>
    </row>
    <row r="88">
      <c r="A88" s="29" t="n"/>
      <c r="B88" s="3" t="n"/>
      <c r="C88" s="3" t="n"/>
      <c r="D88" s="3" t="n"/>
      <c r="E88" s="4" t="n"/>
      <c r="F88" s="4" t="n"/>
      <c r="G88" s="4" t="n"/>
      <c r="H88" s="4" t="n"/>
      <c r="I88" s="30">
        <f>IF($D88="","",IFERROR(VLOOKUP($D88,'Tariff Plans'!$A$2:$G$9,5,FALSE),""))</f>
        <v/>
      </c>
      <c r="J88" s="31">
        <f>IF(OR($G88="",$I88=""),"",IFERROR($G88*$I88/100,0))</f>
        <v/>
      </c>
      <c r="K88" s="43">
        <f>IF($D88="","",IFERROR(VLOOKUP($D88,'Tariff Plans'!$A$2:$G$9,6,FALSE),""))</f>
        <v/>
      </c>
      <c r="L88" s="31">
        <f>IF(OR($H88="",$K88=""),"",IFERROR($H88*$K88/100,0))</f>
        <v/>
      </c>
      <c r="M88" s="31">
        <f>IF(OR($D88="",$N88=""),"",IFERROR(VLOOKUP($D88,'Tariff Plans'!$A$2:$G$9,7,FALSE)*$N88,0))</f>
        <v/>
      </c>
      <c r="N88" s="4" t="n"/>
      <c r="O88" s="31">
        <f>IF(OR($L88="",$M88="",$J88=""),"",IFERROR(($L88+$M88-$J88)*10%,0))</f>
        <v/>
      </c>
      <c r="P88" s="31">
        <f>IF(OR($L88="",$M88="",$O88="",$J88=""),"",IFERROR($L88+$M88+$O88-$J88,0))</f>
        <v/>
      </c>
      <c r="Q88" s="43">
        <f>IF(OR($E88="",$G88=""),"",IFERROR(IF($E88=0,0,MIN(1,($E88-$G88)/$E88)),0))</f>
        <v/>
      </c>
      <c r="R88" s="8">
        <f>IF($Q88="","",IF($Q88&gt;=0.6,"Good self-consumption",IF($Q88&gt;=0.3,"Review usage","Low self-consumption")))</f>
        <v/>
      </c>
    </row>
    <row r="89">
      <c r="A89" s="29" t="n"/>
      <c r="B89" s="3" t="n"/>
      <c r="C89" s="3" t="n"/>
      <c r="D89" s="3" t="n"/>
      <c r="E89" s="4" t="n"/>
      <c r="F89" s="4" t="n"/>
      <c r="G89" s="4" t="n"/>
      <c r="H89" s="4" t="n"/>
      <c r="I89" s="33">
        <f>IF($D89="","",IFERROR(VLOOKUP($D89,'Tariff Plans'!$A$2:$G$9,5,FALSE),""))</f>
        <v/>
      </c>
      <c r="J89" s="34">
        <f>IF(OR($G89="",$I89=""),"",IFERROR($G89*$I89/100,0))</f>
        <v/>
      </c>
      <c r="K89" s="44">
        <f>IF($D89="","",IFERROR(VLOOKUP($D89,'Tariff Plans'!$A$2:$G$9,6,FALSE),""))</f>
        <v/>
      </c>
      <c r="L89" s="34">
        <f>IF(OR($H89="",$K89=""),"",IFERROR($H89*$K89/100,0))</f>
        <v/>
      </c>
      <c r="M89" s="34">
        <f>IF(OR($D89="",$N89=""),"",IFERROR(VLOOKUP($D89,'Tariff Plans'!$A$2:$G$9,7,FALSE)*$N89,0))</f>
        <v/>
      </c>
      <c r="N89" s="4" t="n"/>
      <c r="O89" s="34">
        <f>IF(OR($L89="",$M89="",$J89=""),"",IFERROR(($L89+$M89-$J89)*10%,0))</f>
        <v/>
      </c>
      <c r="P89" s="34">
        <f>IF(OR($L89="",$M89="",$O89="",$J89=""),"",IFERROR($L89+$M89+$O89-$J89,0))</f>
        <v/>
      </c>
      <c r="Q89" s="44">
        <f>IF(OR($E89="",$G89=""),"",IFERROR(IF($E89=0,0,MIN(1,($E89-$G89)/$E89)),0))</f>
        <v/>
      </c>
      <c r="R89" s="12">
        <f>IF($Q89="","",IF($Q89&gt;=0.6,"Good self-consumption",IF($Q89&gt;=0.3,"Review usage","Low self-consumption")))</f>
        <v/>
      </c>
    </row>
    <row r="90">
      <c r="A90" s="29" t="n"/>
      <c r="B90" s="3" t="n"/>
      <c r="C90" s="3" t="n"/>
      <c r="D90" s="3" t="n"/>
      <c r="E90" s="4" t="n"/>
      <c r="F90" s="4" t="n"/>
      <c r="G90" s="4" t="n"/>
      <c r="H90" s="4" t="n"/>
      <c r="I90" s="30">
        <f>IF($D90="","",IFERROR(VLOOKUP($D90,'Tariff Plans'!$A$2:$G$9,5,FALSE),""))</f>
        <v/>
      </c>
      <c r="J90" s="31">
        <f>IF(OR($G90="",$I90=""),"",IFERROR($G90*$I90/100,0))</f>
        <v/>
      </c>
      <c r="K90" s="43">
        <f>IF($D90="","",IFERROR(VLOOKUP($D90,'Tariff Plans'!$A$2:$G$9,6,FALSE),""))</f>
        <v/>
      </c>
      <c r="L90" s="31">
        <f>IF(OR($H90="",$K90=""),"",IFERROR($H90*$K90/100,0))</f>
        <v/>
      </c>
      <c r="M90" s="31">
        <f>IF(OR($D90="",$N90=""),"",IFERROR(VLOOKUP($D90,'Tariff Plans'!$A$2:$G$9,7,FALSE)*$N90,0))</f>
        <v/>
      </c>
      <c r="N90" s="4" t="n"/>
      <c r="O90" s="31">
        <f>IF(OR($L90="",$M90="",$J90=""),"",IFERROR(($L90+$M90-$J90)*10%,0))</f>
        <v/>
      </c>
      <c r="P90" s="31">
        <f>IF(OR($L90="",$M90="",$O90="",$J90=""),"",IFERROR($L90+$M90+$O90-$J90,0))</f>
        <v/>
      </c>
      <c r="Q90" s="43">
        <f>IF(OR($E90="",$G90=""),"",IFERROR(IF($E90=0,0,MIN(1,($E90-$G90)/$E90)),0))</f>
        <v/>
      </c>
      <c r="R90" s="8">
        <f>IF($Q90="","",IF($Q90&gt;=0.6,"Good self-consumption",IF($Q90&gt;=0.3,"Review usage","Low self-consumption")))</f>
        <v/>
      </c>
    </row>
    <row r="91">
      <c r="A91" s="29" t="n"/>
      <c r="B91" s="3" t="n"/>
      <c r="C91" s="3" t="n"/>
      <c r="D91" s="3" t="n"/>
      <c r="E91" s="4" t="n"/>
      <c r="F91" s="4" t="n"/>
      <c r="G91" s="4" t="n"/>
      <c r="H91" s="4" t="n"/>
      <c r="I91" s="33">
        <f>IF($D91="","",IFERROR(VLOOKUP($D91,'Tariff Plans'!$A$2:$G$9,5,FALSE),""))</f>
        <v/>
      </c>
      <c r="J91" s="34">
        <f>IF(OR($G91="",$I91=""),"",IFERROR($G91*$I91/100,0))</f>
        <v/>
      </c>
      <c r="K91" s="44">
        <f>IF($D91="","",IFERROR(VLOOKUP($D91,'Tariff Plans'!$A$2:$G$9,6,FALSE),""))</f>
        <v/>
      </c>
      <c r="L91" s="34">
        <f>IF(OR($H91="",$K91=""),"",IFERROR($H91*$K91/100,0))</f>
        <v/>
      </c>
      <c r="M91" s="34">
        <f>IF(OR($D91="",$N91=""),"",IFERROR(VLOOKUP($D91,'Tariff Plans'!$A$2:$G$9,7,FALSE)*$N91,0))</f>
        <v/>
      </c>
      <c r="N91" s="4" t="n"/>
      <c r="O91" s="34">
        <f>IF(OR($L91="",$M91="",$J91=""),"",IFERROR(($L91+$M91-$J91)*10%,0))</f>
        <v/>
      </c>
      <c r="P91" s="34">
        <f>IF(OR($L91="",$M91="",$O91="",$J91=""),"",IFERROR($L91+$M91+$O91-$J91,0))</f>
        <v/>
      </c>
      <c r="Q91" s="44">
        <f>IF(OR($E91="",$G91=""),"",IFERROR(IF($E91=0,0,MIN(1,($E91-$G91)/$E91)),0))</f>
        <v/>
      </c>
      <c r="R91" s="12">
        <f>IF($Q91="","",IF($Q91&gt;=0.6,"Good self-consumption",IF($Q91&gt;=0.3,"Review usage","Low self-consumption")))</f>
        <v/>
      </c>
    </row>
    <row r="92">
      <c r="A92" s="29" t="n"/>
      <c r="B92" s="3" t="n"/>
      <c r="C92" s="3" t="n"/>
      <c r="D92" s="3" t="n"/>
      <c r="E92" s="4" t="n"/>
      <c r="F92" s="4" t="n"/>
      <c r="G92" s="4" t="n"/>
      <c r="H92" s="4" t="n"/>
      <c r="I92" s="30">
        <f>IF($D92="","",IFERROR(VLOOKUP($D92,'Tariff Plans'!$A$2:$G$9,5,FALSE),""))</f>
        <v/>
      </c>
      <c r="J92" s="31">
        <f>IF(OR($G92="",$I92=""),"",IFERROR($G92*$I92/100,0))</f>
        <v/>
      </c>
      <c r="K92" s="43">
        <f>IF($D92="","",IFERROR(VLOOKUP($D92,'Tariff Plans'!$A$2:$G$9,6,FALSE),""))</f>
        <v/>
      </c>
      <c r="L92" s="31">
        <f>IF(OR($H92="",$K92=""),"",IFERROR($H92*$K92/100,0))</f>
        <v/>
      </c>
      <c r="M92" s="31">
        <f>IF(OR($D92="",$N92=""),"",IFERROR(VLOOKUP($D92,'Tariff Plans'!$A$2:$G$9,7,FALSE)*$N92,0))</f>
        <v/>
      </c>
      <c r="N92" s="4" t="n"/>
      <c r="O92" s="31">
        <f>IF(OR($L92="",$M92="",$J92=""),"",IFERROR(($L92+$M92-$J92)*10%,0))</f>
        <v/>
      </c>
      <c r="P92" s="31">
        <f>IF(OR($L92="",$M92="",$O92="",$J92=""),"",IFERROR($L92+$M92+$O92-$J92,0))</f>
        <v/>
      </c>
      <c r="Q92" s="43">
        <f>IF(OR($E92="",$G92=""),"",IFERROR(IF($E92=0,0,MIN(1,($E92-$G92)/$E92)),0))</f>
        <v/>
      </c>
      <c r="R92" s="8">
        <f>IF($Q92="","",IF($Q92&gt;=0.6,"Good self-consumption",IF($Q92&gt;=0.3,"Review usage","Low self-consumption")))</f>
        <v/>
      </c>
    </row>
    <row r="93">
      <c r="A93" s="29" t="n"/>
      <c r="B93" s="3" t="n"/>
      <c r="C93" s="3" t="n"/>
      <c r="D93" s="3" t="n"/>
      <c r="E93" s="4" t="n"/>
      <c r="F93" s="4" t="n"/>
      <c r="G93" s="4" t="n"/>
      <c r="H93" s="4" t="n"/>
      <c r="I93" s="33">
        <f>IF($D93="","",IFERROR(VLOOKUP($D93,'Tariff Plans'!$A$2:$G$9,5,FALSE),""))</f>
        <v/>
      </c>
      <c r="J93" s="34">
        <f>IF(OR($G93="",$I93=""),"",IFERROR($G93*$I93/100,0))</f>
        <v/>
      </c>
      <c r="K93" s="44">
        <f>IF($D93="","",IFERROR(VLOOKUP($D93,'Tariff Plans'!$A$2:$G$9,6,FALSE),""))</f>
        <v/>
      </c>
      <c r="L93" s="34">
        <f>IF(OR($H93="",$K93=""),"",IFERROR($H93*$K93/100,0))</f>
        <v/>
      </c>
      <c r="M93" s="34">
        <f>IF(OR($D93="",$N93=""),"",IFERROR(VLOOKUP($D93,'Tariff Plans'!$A$2:$G$9,7,FALSE)*$N93,0))</f>
        <v/>
      </c>
      <c r="N93" s="4" t="n"/>
      <c r="O93" s="34">
        <f>IF(OR($L93="",$M93="",$J93=""),"",IFERROR(($L93+$M93-$J93)*10%,0))</f>
        <v/>
      </c>
      <c r="P93" s="34">
        <f>IF(OR($L93="",$M93="",$O93="",$J93=""),"",IFERROR($L93+$M93+$O93-$J93,0))</f>
        <v/>
      </c>
      <c r="Q93" s="44">
        <f>IF(OR($E93="",$G93=""),"",IFERROR(IF($E93=0,0,MIN(1,($E93-$G93)/$E93)),0))</f>
        <v/>
      </c>
      <c r="R93" s="12">
        <f>IF($Q93="","",IF($Q93&gt;=0.6,"Good self-consumption",IF($Q93&gt;=0.3,"Review usage","Low self-consumption")))</f>
        <v/>
      </c>
    </row>
    <row r="94">
      <c r="A94" s="29" t="n"/>
      <c r="B94" s="3" t="n"/>
      <c r="C94" s="3" t="n"/>
      <c r="D94" s="3" t="n"/>
      <c r="E94" s="4" t="n"/>
      <c r="F94" s="4" t="n"/>
      <c r="G94" s="4" t="n"/>
      <c r="H94" s="4" t="n"/>
      <c r="I94" s="30">
        <f>IF($D94="","",IFERROR(VLOOKUP($D94,'Tariff Plans'!$A$2:$G$9,5,FALSE),""))</f>
        <v/>
      </c>
      <c r="J94" s="31">
        <f>IF(OR($G94="",$I94=""),"",IFERROR($G94*$I94/100,0))</f>
        <v/>
      </c>
      <c r="K94" s="43">
        <f>IF($D94="","",IFERROR(VLOOKUP($D94,'Tariff Plans'!$A$2:$G$9,6,FALSE),""))</f>
        <v/>
      </c>
      <c r="L94" s="31">
        <f>IF(OR($H94="",$K94=""),"",IFERROR($H94*$K94/100,0))</f>
        <v/>
      </c>
      <c r="M94" s="31">
        <f>IF(OR($D94="",$N94=""),"",IFERROR(VLOOKUP($D94,'Tariff Plans'!$A$2:$G$9,7,FALSE)*$N94,0))</f>
        <v/>
      </c>
      <c r="N94" s="4" t="n"/>
      <c r="O94" s="31">
        <f>IF(OR($L94="",$M94="",$J94=""),"",IFERROR(($L94+$M94-$J94)*10%,0))</f>
        <v/>
      </c>
      <c r="P94" s="31">
        <f>IF(OR($L94="",$M94="",$O94="",$J94=""),"",IFERROR($L94+$M94+$O94-$J94,0))</f>
        <v/>
      </c>
      <c r="Q94" s="43">
        <f>IF(OR($E94="",$G94=""),"",IFERROR(IF($E94=0,0,MIN(1,($E94-$G94)/$E94)),0))</f>
        <v/>
      </c>
      <c r="R94" s="8">
        <f>IF($Q94="","",IF($Q94&gt;=0.6,"Good self-consumption",IF($Q94&gt;=0.3,"Review usage","Low self-consumption")))</f>
        <v/>
      </c>
    </row>
    <row r="95">
      <c r="A95" s="29" t="n"/>
      <c r="B95" s="3" t="n"/>
      <c r="C95" s="3" t="n"/>
      <c r="D95" s="3" t="n"/>
      <c r="E95" s="4" t="n"/>
      <c r="F95" s="4" t="n"/>
      <c r="G95" s="4" t="n"/>
      <c r="H95" s="4" t="n"/>
      <c r="I95" s="33">
        <f>IF($D95="","",IFERROR(VLOOKUP($D95,'Tariff Plans'!$A$2:$G$9,5,FALSE),""))</f>
        <v/>
      </c>
      <c r="J95" s="34">
        <f>IF(OR($G95="",$I95=""),"",IFERROR($G95*$I95/100,0))</f>
        <v/>
      </c>
      <c r="K95" s="44">
        <f>IF($D95="","",IFERROR(VLOOKUP($D95,'Tariff Plans'!$A$2:$G$9,6,FALSE),""))</f>
        <v/>
      </c>
      <c r="L95" s="34">
        <f>IF(OR($H95="",$K95=""),"",IFERROR($H95*$K95/100,0))</f>
        <v/>
      </c>
      <c r="M95" s="34">
        <f>IF(OR($D95="",$N95=""),"",IFERROR(VLOOKUP($D95,'Tariff Plans'!$A$2:$G$9,7,FALSE)*$N95,0))</f>
        <v/>
      </c>
      <c r="N95" s="4" t="n"/>
      <c r="O95" s="34">
        <f>IF(OR($L95="",$M95="",$J95=""),"",IFERROR(($L95+$M95-$J95)*10%,0))</f>
        <v/>
      </c>
      <c r="P95" s="34">
        <f>IF(OR($L95="",$M95="",$O95="",$J95=""),"",IFERROR($L95+$M95+$O95-$J95,0))</f>
        <v/>
      </c>
      <c r="Q95" s="44">
        <f>IF(OR($E95="",$G95=""),"",IFERROR(IF($E95=0,0,MIN(1,($E95-$G95)/$E95)),0))</f>
        <v/>
      </c>
      <c r="R95" s="12">
        <f>IF($Q95="","",IF($Q95&gt;=0.6,"Good self-consumption",IF($Q95&gt;=0.3,"Review usage","Low self-consumption")))</f>
        <v/>
      </c>
    </row>
    <row r="96">
      <c r="A96" s="29" t="n"/>
      <c r="B96" s="3" t="n"/>
      <c r="C96" s="3" t="n"/>
      <c r="D96" s="3" t="n"/>
      <c r="E96" s="4" t="n"/>
      <c r="F96" s="4" t="n"/>
      <c r="G96" s="4" t="n"/>
      <c r="H96" s="4" t="n"/>
      <c r="I96" s="30">
        <f>IF($D96="","",IFERROR(VLOOKUP($D96,'Tariff Plans'!$A$2:$G$9,5,FALSE),""))</f>
        <v/>
      </c>
      <c r="J96" s="31">
        <f>IF(OR($G96="",$I96=""),"",IFERROR($G96*$I96/100,0))</f>
        <v/>
      </c>
      <c r="K96" s="43">
        <f>IF($D96="","",IFERROR(VLOOKUP($D96,'Tariff Plans'!$A$2:$G$9,6,FALSE),""))</f>
        <v/>
      </c>
      <c r="L96" s="31">
        <f>IF(OR($H96="",$K96=""),"",IFERROR($H96*$K96/100,0))</f>
        <v/>
      </c>
      <c r="M96" s="31">
        <f>IF(OR($D96="",$N96=""),"",IFERROR(VLOOKUP($D96,'Tariff Plans'!$A$2:$G$9,7,FALSE)*$N96,0))</f>
        <v/>
      </c>
      <c r="N96" s="4" t="n"/>
      <c r="O96" s="31">
        <f>IF(OR($L96="",$M96="",$J96=""),"",IFERROR(($L96+$M96-$J96)*10%,0))</f>
        <v/>
      </c>
      <c r="P96" s="31">
        <f>IF(OR($L96="",$M96="",$O96="",$J96=""),"",IFERROR($L96+$M96+$O96-$J96,0))</f>
        <v/>
      </c>
      <c r="Q96" s="43">
        <f>IF(OR($E96="",$G96=""),"",IFERROR(IF($E96=0,0,MIN(1,($E96-$G96)/$E96)),0))</f>
        <v/>
      </c>
      <c r="R96" s="8">
        <f>IF($Q96="","",IF($Q96&gt;=0.6,"Good self-consumption",IF($Q96&gt;=0.3,"Review usage","Low self-consumption")))</f>
        <v/>
      </c>
    </row>
    <row r="97">
      <c r="A97" s="29" t="n"/>
      <c r="B97" s="3" t="n"/>
      <c r="C97" s="3" t="n"/>
      <c r="D97" s="3" t="n"/>
      <c r="E97" s="4" t="n"/>
      <c r="F97" s="4" t="n"/>
      <c r="G97" s="4" t="n"/>
      <c r="H97" s="4" t="n"/>
      <c r="I97" s="33">
        <f>IF($D97="","",IFERROR(VLOOKUP($D97,'Tariff Plans'!$A$2:$G$9,5,FALSE),""))</f>
        <v/>
      </c>
      <c r="J97" s="34">
        <f>IF(OR($G97="",$I97=""),"",IFERROR($G97*$I97/100,0))</f>
        <v/>
      </c>
      <c r="K97" s="44">
        <f>IF($D97="","",IFERROR(VLOOKUP($D97,'Tariff Plans'!$A$2:$G$9,6,FALSE),""))</f>
        <v/>
      </c>
      <c r="L97" s="34">
        <f>IF(OR($H97="",$K97=""),"",IFERROR($H97*$K97/100,0))</f>
        <v/>
      </c>
      <c r="M97" s="34">
        <f>IF(OR($D97="",$N97=""),"",IFERROR(VLOOKUP($D97,'Tariff Plans'!$A$2:$G$9,7,FALSE)*$N97,0))</f>
        <v/>
      </c>
      <c r="N97" s="4" t="n"/>
      <c r="O97" s="34">
        <f>IF(OR($L97="",$M97="",$J97=""),"",IFERROR(($L97+$M97-$J97)*10%,0))</f>
        <v/>
      </c>
      <c r="P97" s="34">
        <f>IF(OR($L97="",$M97="",$O97="",$J97=""),"",IFERROR($L97+$M97+$O97-$J97,0))</f>
        <v/>
      </c>
      <c r="Q97" s="44">
        <f>IF(OR($E97="",$G97=""),"",IFERROR(IF($E97=0,0,MIN(1,($E97-$G97)/$E97)),0))</f>
        <v/>
      </c>
      <c r="R97" s="12">
        <f>IF($Q97="","",IF($Q97&gt;=0.6,"Good self-consumption",IF($Q97&gt;=0.3,"Review usage","Low self-consumption")))</f>
        <v/>
      </c>
    </row>
    <row r="98">
      <c r="A98" s="29" t="n"/>
      <c r="B98" s="3" t="n"/>
      <c r="C98" s="3" t="n"/>
      <c r="D98" s="3" t="n"/>
      <c r="E98" s="4" t="n"/>
      <c r="F98" s="4" t="n"/>
      <c r="G98" s="4" t="n"/>
      <c r="H98" s="4" t="n"/>
      <c r="I98" s="30">
        <f>IF($D98="","",IFERROR(VLOOKUP($D98,'Tariff Plans'!$A$2:$G$9,5,FALSE),""))</f>
        <v/>
      </c>
      <c r="J98" s="31">
        <f>IF(OR($G98="",$I98=""),"",IFERROR($G98*$I98/100,0))</f>
        <v/>
      </c>
      <c r="K98" s="43">
        <f>IF($D98="","",IFERROR(VLOOKUP($D98,'Tariff Plans'!$A$2:$G$9,6,FALSE),""))</f>
        <v/>
      </c>
      <c r="L98" s="31">
        <f>IF(OR($H98="",$K98=""),"",IFERROR($H98*$K98/100,0))</f>
        <v/>
      </c>
      <c r="M98" s="31">
        <f>IF(OR($D98="",$N98=""),"",IFERROR(VLOOKUP($D98,'Tariff Plans'!$A$2:$G$9,7,FALSE)*$N98,0))</f>
        <v/>
      </c>
      <c r="N98" s="4" t="n"/>
      <c r="O98" s="31">
        <f>IF(OR($L98="",$M98="",$J98=""),"",IFERROR(($L98+$M98-$J98)*10%,0))</f>
        <v/>
      </c>
      <c r="P98" s="31">
        <f>IF(OR($L98="",$M98="",$O98="",$J98=""),"",IFERROR($L98+$M98+$O98-$J98,0))</f>
        <v/>
      </c>
      <c r="Q98" s="43">
        <f>IF(OR($E98="",$G98=""),"",IFERROR(IF($E98=0,0,MIN(1,($E98-$G98)/$E98)),0))</f>
        <v/>
      </c>
      <c r="R98" s="8">
        <f>IF($Q98="","",IF($Q98&gt;=0.6,"Good self-consumption",IF($Q98&gt;=0.3,"Review usage","Low self-consumption")))</f>
        <v/>
      </c>
    </row>
    <row r="99">
      <c r="A99" s="29" t="n"/>
      <c r="B99" s="3" t="n"/>
      <c r="C99" s="3" t="n"/>
      <c r="D99" s="3" t="n"/>
      <c r="E99" s="4" t="n"/>
      <c r="F99" s="4" t="n"/>
      <c r="G99" s="4" t="n"/>
      <c r="H99" s="4" t="n"/>
      <c r="I99" s="33">
        <f>IF($D99="","",IFERROR(VLOOKUP($D99,'Tariff Plans'!$A$2:$G$9,5,FALSE),""))</f>
        <v/>
      </c>
      <c r="J99" s="34">
        <f>IF(OR($G99="",$I99=""),"",IFERROR($G99*$I99/100,0))</f>
        <v/>
      </c>
      <c r="K99" s="44">
        <f>IF($D99="","",IFERROR(VLOOKUP($D99,'Tariff Plans'!$A$2:$G$9,6,FALSE),""))</f>
        <v/>
      </c>
      <c r="L99" s="34">
        <f>IF(OR($H99="",$K99=""),"",IFERROR($H99*$K99/100,0))</f>
        <v/>
      </c>
      <c r="M99" s="34">
        <f>IF(OR($D99="",$N99=""),"",IFERROR(VLOOKUP($D99,'Tariff Plans'!$A$2:$G$9,7,FALSE)*$N99,0))</f>
        <v/>
      </c>
      <c r="N99" s="4" t="n"/>
      <c r="O99" s="34">
        <f>IF(OR($L99="",$M99="",$J99=""),"",IFERROR(($L99+$M99-$J99)*10%,0))</f>
        <v/>
      </c>
      <c r="P99" s="34">
        <f>IF(OR($L99="",$M99="",$O99="",$J99=""),"",IFERROR($L99+$M99+$O99-$J99,0))</f>
        <v/>
      </c>
      <c r="Q99" s="44">
        <f>IF(OR($E99="",$G99=""),"",IFERROR(IF($E99=0,0,MIN(1,($E99-$G99)/$E99)),0))</f>
        <v/>
      </c>
      <c r="R99" s="12">
        <f>IF($Q99="","",IF($Q99&gt;=0.6,"Good self-consumption",IF($Q99&gt;=0.3,"Review usage","Low self-consumption")))</f>
        <v/>
      </c>
    </row>
    <row r="100">
      <c r="A100" s="29" t="n"/>
      <c r="B100" s="3" t="n"/>
      <c r="C100" s="3" t="n"/>
      <c r="D100" s="3" t="n"/>
      <c r="E100" s="4" t="n"/>
      <c r="F100" s="4" t="n"/>
      <c r="G100" s="4" t="n"/>
      <c r="H100" s="4" t="n"/>
      <c r="I100" s="30">
        <f>IF($D100="","",IFERROR(VLOOKUP($D100,'Tariff Plans'!$A$2:$G$9,5,FALSE),""))</f>
        <v/>
      </c>
      <c r="J100" s="31">
        <f>IF(OR($G100="",$I100=""),"",IFERROR($G100*$I100/100,0))</f>
        <v/>
      </c>
      <c r="K100" s="43">
        <f>IF($D100="","",IFERROR(VLOOKUP($D100,'Tariff Plans'!$A$2:$G$9,6,FALSE),""))</f>
        <v/>
      </c>
      <c r="L100" s="31">
        <f>IF(OR($H100="",$K100=""),"",IFERROR($H100*$K100/100,0))</f>
        <v/>
      </c>
      <c r="M100" s="31">
        <f>IF(OR($D100="",$N100=""),"",IFERROR(VLOOKUP($D100,'Tariff Plans'!$A$2:$G$9,7,FALSE)*$N100,0))</f>
        <v/>
      </c>
      <c r="N100" s="4" t="n"/>
      <c r="O100" s="31">
        <f>IF(OR($L100="",$M100="",$J100=""),"",IFERROR(($L100+$M100-$J100)*10%,0))</f>
        <v/>
      </c>
      <c r="P100" s="31">
        <f>IF(OR($L100="",$M100="",$O100="",$J100=""),"",IFERROR($L100+$M100+$O100-$J100,0))</f>
        <v/>
      </c>
      <c r="Q100" s="43">
        <f>IF(OR($E100="",$G100=""),"",IFERROR(IF($E100=0,0,MIN(1,($E100-$G100)/$E100)),0))</f>
        <v/>
      </c>
      <c r="R100" s="8">
        <f>IF($Q100="","",IF($Q100&gt;=0.6,"Good self-consumption",IF($Q100&gt;=0.3,"Review usage","Low self-consumption")))</f>
        <v/>
      </c>
    </row>
    <row r="101">
      <c r="A101" s="29" t="n"/>
      <c r="B101" s="3" t="n"/>
      <c r="C101" s="3" t="n"/>
      <c r="D101" s="3" t="n"/>
      <c r="E101" s="4" t="n"/>
      <c r="F101" s="4" t="n"/>
      <c r="G101" s="4" t="n"/>
      <c r="H101" s="4" t="n"/>
      <c r="I101" s="33">
        <f>IF($D101="","",IFERROR(VLOOKUP($D101,'Tariff Plans'!$A$2:$G$9,5,FALSE),""))</f>
        <v/>
      </c>
      <c r="J101" s="34">
        <f>IF(OR($G101="",$I101=""),"",IFERROR($G101*$I101/100,0))</f>
        <v/>
      </c>
      <c r="K101" s="44">
        <f>IF($D101="","",IFERROR(VLOOKUP($D101,'Tariff Plans'!$A$2:$G$9,6,FALSE),""))</f>
        <v/>
      </c>
      <c r="L101" s="34">
        <f>IF(OR($H101="",$K101=""),"",IFERROR($H101*$K101/100,0))</f>
        <v/>
      </c>
      <c r="M101" s="34">
        <f>IF(OR($D101="",$N101=""),"",IFERROR(VLOOKUP($D101,'Tariff Plans'!$A$2:$G$9,7,FALSE)*$N101,0))</f>
        <v/>
      </c>
      <c r="N101" s="4" t="n"/>
      <c r="O101" s="34">
        <f>IF(OR($L101="",$M101="",$J101=""),"",IFERROR(($L101+$M101-$J101)*10%,0))</f>
        <v/>
      </c>
      <c r="P101" s="34">
        <f>IF(OR($L101="",$M101="",$O101="",$J101=""),"",IFERROR($L101+$M101+$O101-$J101,0))</f>
        <v/>
      </c>
      <c r="Q101" s="44">
        <f>IF(OR($E101="",$G101=""),"",IFERROR(IF($E101=0,0,MIN(1,($E101-$G101)/$E101)),0))</f>
        <v/>
      </c>
      <c r="R101" s="12">
        <f>IF($Q101="","",IF($Q101&gt;=0.6,"Good self-consumption",IF($Q101&gt;=0.3,"Review usage","Low self-consumption")))</f>
        <v/>
      </c>
    </row>
  </sheetData>
  <autoFilter ref="A1:R101"/>
  <conditionalFormatting sqref="J2:J101">
    <cfRule type="cellIs" priority="1" operator="greaterThan" dxfId="0">
      <formula>0</formula>
    </cfRule>
  </conditionalFormatting>
  <conditionalFormatting sqref="P2:P101">
    <cfRule type="cellIs" priority="2" operator="greaterThan" dxfId="1">
      <formula>0</formula>
    </cfRule>
  </conditionalFormatting>
  <conditionalFormatting sqref="R2:R101">
    <cfRule type="expression" priority="3" dxfId="1">
      <formula>$R2="Low self-consumption"</formula>
    </cfRule>
  </conditionalFormatting>
  <dataValidations count="5">
    <dataValidation sqref="A2:A101" showErrorMessage="1" showInputMessage="1" allowBlank="1" errorTitle="Date outside 2026" error="Enter a date from 01/01/2026 to 31/12/2026." promptTitle="2026 billing period" prompt="Enter a month-end date during the 2026 calendar year." type="date" operator="between">
      <formula1>DATE(2026,1,1)</formula1>
      <formula2>DATE(2026,12,31)</formula2>
    </dataValidation>
    <dataValidation sqref="D2:D101" showErrorMessage="1" showInputMessage="1" allowBlank="1" promptTitle="Select a tariff plan" prompt="Choose an illustrative plan from the Tariff Plans sheet." type="list">
      <formula1>'Tariff Plans'!$A$2:$A$9</formula1>
    </dataValidation>
    <dataValidation sqref="C2:C101" showErrorMessage="1" showInputMessage="1" allowBlank="1" type="list">
      <formula1>"Sydney,Melbourne,Brisbane,Perth,Adelaide,Gold Coast,Newcastle,Canberra,Hobart,Wollongong"</formula1>
    </dataValidation>
    <dataValidation sqref="E2:H101" showErrorMessage="1" showInputMessage="1" allowBlank="1" type="decimal" operator="greaterThanOrEqual">
      <formula1>0</formula1>
    </dataValidation>
    <dataValidation sqref="N2:N101" showErrorMessage="1" showInputMessage="1" allowBlank="1" type="whole" operator="between">
      <formula1>1</formula1>
      <formula2>31</formula2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16A34A"/>
    <outlinePr summaryBelow="1" summaryRight="1"/>
    <pageSetUpPr fitToPage="1"/>
  </sheetPr>
  <dimension ref="A1:J9"/>
  <sheetViews>
    <sheetView showGridLines="0" zoomScale="55" zoomScaleNormal="5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2" customWidth="1" min="2" max="2"/>
    <col width="20" customWidth="1" min="3" max="3"/>
    <col width="16" customWidth="1" min="4" max="4"/>
    <col width="23" customWidth="1" min="5" max="5"/>
    <col width="21" customWidth="1" min="6" max="6"/>
    <col width="26" customWidth="1" min="7" max="7"/>
    <col width="13" customWidth="1" min="8" max="8"/>
    <col width="29" customWidth="1" min="9" max="9"/>
    <col width="46" customWidth="1" min="10" max="10"/>
  </cols>
  <sheetData>
    <row r="1" ht="34" customHeight="1">
      <c r="A1" s="42" t="inlineStr">
        <is>
          <t>Retailer / Plan</t>
        </is>
      </c>
      <c r="B1" s="42" t="inlineStr">
        <is>
          <t>State</t>
        </is>
      </c>
      <c r="C1" s="42" t="inlineStr">
        <is>
          <t>Plan Type</t>
        </is>
      </c>
      <c r="D1" s="42" t="inlineStr">
        <is>
          <t>Effective From</t>
        </is>
      </c>
      <c r="E1" s="42" t="inlineStr">
        <is>
          <t>Feed-in Tariff (c/kWh)</t>
        </is>
      </c>
      <c r="F1" s="42" t="inlineStr">
        <is>
          <t>Import Rate (c/kWh)</t>
        </is>
      </c>
      <c r="G1" s="42" t="inlineStr">
        <is>
          <t>Supply Charge (AUD/day)</t>
        </is>
      </c>
      <c r="H1" s="45" t="n"/>
      <c r="I1" s="46" t="inlineStr">
        <is>
          <t>User-editable market assumptions</t>
        </is>
      </c>
      <c r="J1" s="47" t="inlineStr">
        <is>
          <t>Illustrative 2026 values only — verify retailer offers before relying on these figures.</t>
        </is>
      </c>
    </row>
    <row r="2">
      <c r="A2" s="3" t="inlineStr">
        <is>
          <t>Harbour Saver NSW</t>
        </is>
      </c>
      <c r="B2" s="15" t="inlineStr">
        <is>
          <t>NSW</t>
        </is>
      </c>
      <c r="C2" s="3" t="inlineStr">
        <is>
          <t>Flat solar saver</t>
        </is>
      </c>
      <c r="D2" s="29" t="n">
        <v>46023</v>
      </c>
      <c r="E2" s="36" t="n">
        <v>8</v>
      </c>
      <c r="F2" s="48" t="n">
        <v>34</v>
      </c>
      <c r="G2" s="37" t="n">
        <v>1.2</v>
      </c>
    </row>
    <row r="3">
      <c r="A3" s="3" t="inlineStr">
        <is>
          <t>Coastal Solar NSW</t>
        </is>
      </c>
      <c r="B3" s="15" t="inlineStr">
        <is>
          <t>NSW</t>
        </is>
      </c>
      <c r="C3" s="3" t="inlineStr">
        <is>
          <t>Solar flexible</t>
        </is>
      </c>
      <c r="D3" s="29" t="n">
        <v>46023</v>
      </c>
      <c r="E3" s="36" t="n">
        <v>6</v>
      </c>
      <c r="F3" s="48" t="n">
        <v>35.5</v>
      </c>
      <c r="G3" s="37" t="n">
        <v>1.25</v>
      </c>
    </row>
    <row r="4">
      <c r="A4" s="3" t="inlineStr">
        <is>
          <t>Southern Flex VIC</t>
        </is>
      </c>
      <c r="B4" s="15" t="inlineStr">
        <is>
          <t>VIC</t>
        </is>
      </c>
      <c r="C4" s="3" t="inlineStr">
        <is>
          <t>Single rate</t>
        </is>
      </c>
      <c r="D4" s="29" t="n">
        <v>46023</v>
      </c>
      <c r="E4" s="36" t="n">
        <v>5.5</v>
      </c>
      <c r="F4" s="48" t="n">
        <v>32</v>
      </c>
      <c r="G4" s="37" t="n">
        <v>1.15</v>
      </c>
    </row>
    <row r="5">
      <c r="A5" s="3" t="inlineStr">
        <is>
          <t>Sunshine Solar QLD</t>
        </is>
      </c>
      <c r="B5" s="15" t="inlineStr">
        <is>
          <t>QLD</t>
        </is>
      </c>
      <c r="C5" s="3" t="inlineStr">
        <is>
          <t>Solar reward</t>
        </is>
      </c>
      <c r="D5" s="29" t="n">
        <v>46023</v>
      </c>
      <c r="E5" s="36" t="n">
        <v>10</v>
      </c>
      <c r="F5" s="48" t="n">
        <v>30.5</v>
      </c>
      <c r="G5" s="37" t="n">
        <v>1.1</v>
      </c>
    </row>
    <row r="6">
      <c r="A6" s="3" t="inlineStr">
        <is>
          <t>West Coast Solar WA</t>
        </is>
      </c>
      <c r="B6" s="15" t="inlineStr">
        <is>
          <t>WA</t>
        </is>
      </c>
      <c r="C6" s="3" t="inlineStr">
        <is>
          <t>Home solar</t>
        </is>
      </c>
      <c r="D6" s="29" t="n">
        <v>46023</v>
      </c>
      <c r="E6" s="36" t="n">
        <v>12</v>
      </c>
      <c r="F6" s="48" t="n">
        <v>28</v>
      </c>
      <c r="G6" s="37" t="n">
        <v>1.05</v>
      </c>
    </row>
    <row r="7">
      <c r="A7" s="3" t="inlineStr">
        <is>
          <t>Adelaide Energy SA</t>
        </is>
      </c>
      <c r="B7" s="15" t="inlineStr">
        <is>
          <t>SA</t>
        </is>
      </c>
      <c r="C7" s="3" t="inlineStr">
        <is>
          <t>Solar everyday</t>
        </is>
      </c>
      <c r="D7" s="29" t="n">
        <v>46023</v>
      </c>
      <c r="E7" s="36" t="n">
        <v>7.5</v>
      </c>
      <c r="F7" s="48" t="n">
        <v>39</v>
      </c>
      <c r="G7" s="37" t="n">
        <v>1.35</v>
      </c>
    </row>
    <row r="8">
      <c r="A8" s="3" t="inlineStr">
        <is>
          <t>Capital Green ACT</t>
        </is>
      </c>
      <c r="B8" s="15" t="inlineStr">
        <is>
          <t>ACT</t>
        </is>
      </c>
      <c r="C8" s="3" t="inlineStr">
        <is>
          <t>Green saver</t>
        </is>
      </c>
      <c r="D8" s="29" t="n">
        <v>46023</v>
      </c>
      <c r="E8" s="36" t="n">
        <v>15</v>
      </c>
      <c r="F8" s="48" t="n">
        <v>31.5</v>
      </c>
      <c r="G8" s="37" t="n">
        <v>1.18</v>
      </c>
    </row>
    <row r="9">
      <c r="A9" s="3" t="inlineStr">
        <is>
          <t>Tasman Light TAS</t>
        </is>
      </c>
      <c r="B9" s="15" t="inlineStr">
        <is>
          <t>TAS</t>
        </is>
      </c>
      <c r="C9" s="3" t="inlineStr">
        <is>
          <t>Solar standard</t>
        </is>
      </c>
      <c r="D9" s="29" t="n">
        <v>46023</v>
      </c>
      <c r="E9" s="36" t="n">
        <v>4</v>
      </c>
      <c r="F9" s="48" t="n">
        <v>36.5</v>
      </c>
      <c r="G9" s="37" t="n">
        <v>1.3</v>
      </c>
    </row>
  </sheetData>
  <autoFilter ref="A1:G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E293B"/>
    <outlinePr summaryBelow="1" summaryRight="1"/>
    <pageSetUpPr fitToPage="1"/>
  </sheetPr>
  <dimension ref="A1:O38"/>
  <sheetViews>
    <sheetView showGridLines="0" zoomScale="90" zoomScaleNormal="90" workbookViewId="0">
      <selection activeCell="A1" sqref="A1"/>
    </sheetView>
  </sheetViews>
  <sheetFormatPr baseColWidth="8" defaultRowHeight="15"/>
  <cols>
    <col width="34" customWidth="1" min="1" max="1"/>
    <col width="34" customWidth="1" min="2" max="2"/>
    <col width="14" customWidth="1" min="3" max="3"/>
    <col width="34" customWidth="1" min="4" max="4"/>
    <col width="30.08" customWidth="1" min="5" max="5"/>
    <col width="14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4" customWidth="1" min="13" max="13"/>
    <col width="14" customWidth="1" min="14" max="14"/>
    <col width="14" customWidth="1" min="15" max="15"/>
  </cols>
  <sheetData>
    <row r="1" ht="30" customHeight="1">
      <c r="A1" s="49" t="inlineStr">
        <is>
          <t>Solar Feed-in Tariff Tracker — 2026 Management Dashboard</t>
        </is>
      </c>
    </row>
    <row r="2"/>
    <row r="3">
      <c r="A3" s="50" t="inlineStr">
        <is>
          <t>2026 KPI snapshot</t>
        </is>
      </c>
    </row>
    <row r="4">
      <c r="A4" s="50" t="inlineStr">
        <is>
          <t>Total Solar Generation</t>
        </is>
      </c>
      <c r="B4" s="51">
        <f>SUM('Monthly Tracker'!$E$2:$E$101)</f>
        <v/>
      </c>
      <c r="D4" s="50" t="inlineStr">
        <is>
          <t>Total Grid Export</t>
        </is>
      </c>
      <c r="E4" s="51">
        <f>SUM('Monthly Tracker'!$G$2:$G$101)</f>
        <v/>
      </c>
    </row>
    <row r="5">
      <c r="A5" s="50" t="inlineStr">
        <is>
          <t>Total Export Credits</t>
        </is>
      </c>
      <c r="B5" s="52">
        <f>SUM('Monthly Tracker'!$J$2:$J$101)</f>
        <v/>
      </c>
      <c r="D5" s="50" t="inlineStr">
        <is>
          <t>Total Import Cost</t>
        </is>
      </c>
      <c r="E5" s="52">
        <f>SUM('Monthly Tracker'!$L$2:$L$101)</f>
        <v/>
      </c>
    </row>
    <row r="6">
      <c r="A6" s="50" t="inlineStr">
        <is>
          <t>Total Net Energy Cost</t>
        </is>
      </c>
      <c r="B6" s="52">
        <f>SUM('Monthly Tracker'!$P$2:$P$101)</f>
        <v/>
      </c>
      <c r="D6" s="50" t="inlineStr">
        <is>
          <t>Average Self-Consumption</t>
        </is>
      </c>
      <c r="E6" s="53">
        <f>AVERAGE('Monthly Tracker'!$Q$2:$Q$101)</f>
        <v/>
      </c>
    </row>
    <row r="7">
      <c r="A7" s="50" t="inlineStr">
        <is>
          <t>Good Self-Consumption Months</t>
        </is>
      </c>
      <c r="B7" s="54">
        <f>COUNTIF('Monthly Tracker'!$R$2:$R$101,"Good self-consumption")</f>
        <v/>
      </c>
      <c r="D7" s="50" t="inlineStr">
        <is>
          <t>Average Feed-in Tariff</t>
        </is>
      </c>
      <c r="E7" s="55">
        <f>AVERAGE('Monthly Tracker'!$I$2:$I$101)</f>
        <v/>
      </c>
    </row>
    <row r="8"/>
    <row r="9">
      <c r="A9" s="50" t="inlineStr">
        <is>
          <t>Important note</t>
        </is>
      </c>
    </row>
    <row r="10" ht="42" customHeight="1">
      <c r="A10" s="56" t="inlineStr">
        <is>
          <t>GST is calculated at 10%. Verify retailer rates, billing periods and BAS treatment with your accountant or retailer.</t>
        </is>
      </c>
    </row>
    <row r="11"/>
    <row r="12"/>
    <row r="13">
      <c r="A13" s="50" t="inlineStr">
        <is>
          <t>Energy split (kWh)</t>
        </is>
      </c>
      <c r="B13" s="57" t="inlineStr">
        <is>
          <t>Total</t>
        </is>
      </c>
    </row>
    <row r="14">
      <c r="A14" s="58" t="inlineStr">
        <is>
          <t>Grid imports</t>
        </is>
      </c>
      <c r="B14" s="51">
        <f>SUM('Monthly Tracker'!$H$2:$H$101)</f>
        <v/>
      </c>
    </row>
    <row r="15">
      <c r="A15" s="59" t="inlineStr">
        <is>
          <t>Grid exports</t>
        </is>
      </c>
      <c r="B15" s="51">
        <f>SUM('Monthly Tracker'!$G$2:$G$101)</f>
        <v/>
      </c>
    </row>
    <row r="16">
      <c r="A16" s="58" t="inlineStr">
        <is>
          <t>Estimated self-consumed solar</t>
        </is>
      </c>
      <c r="B16" s="51">
        <f>SUM('Monthly Tracker'!$E$2:$E$101)-SUM('Monthly Tracker'!$G$2:$G$101)</f>
        <v/>
      </c>
    </row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</sheetData>
  <mergeCells count="1">
    <mergeCell ref="A1:L1"/>
  </mergeCell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006A4E"/>
    <outlinePr summaryBelow="1" summaryRight="1"/>
    <pageSetUpPr fitToPage="1"/>
  </sheetPr>
  <dimension ref="A1:H20"/>
  <sheetViews>
    <sheetView showGridLines="0" zoomScale="80" zoomScaleNormal="80" workbookViewId="0">
      <selection activeCell="A1" sqref="A1"/>
    </sheetView>
  </sheetViews>
  <sheetFormatPr baseColWidth="8" defaultRowHeight="15"/>
  <cols>
    <col width="62" customWidth="1" min="1" max="1"/>
    <col width="64" customWidth="1" min="2" max="2"/>
    <col width="4" customWidth="1" min="3" max="3"/>
    <col width="28" customWidth="1" min="4" max="4"/>
    <col width="48" customWidth="1" min="5" max="5"/>
    <col width="4" customWidth="1" min="6" max="6"/>
    <col width="18" customWidth="1" min="7" max="7"/>
    <col width="18" customWidth="1" min="8" max="8"/>
  </cols>
  <sheetData>
    <row r="1" ht="30" customHeight="1">
      <c r="A1" s="49" t="inlineStr">
        <is>
          <t>Solar Feed-in Tariff Tracker — Workbook Guide</t>
        </is>
      </c>
    </row>
    <row r="2"/>
    <row r="3">
      <c r="A3" s="50" t="inlineStr">
        <is>
          <t>Using this workbook</t>
        </is>
      </c>
    </row>
    <row r="4">
      <c r="A4" s="58" t="inlineStr">
        <is>
          <t>1. Enter one billing-period record per month in Monthly Tracker. Pale yellow cells are editable inputs.</t>
        </is>
      </c>
    </row>
    <row r="5">
      <c r="A5" s="59" t="inlineStr">
        <is>
          <t>2. Select a retailer plan from the dropdown. Update the Tariff Plans sheet when your retailer changes rates or charges.</t>
        </is>
      </c>
    </row>
    <row r="6">
      <c r="A6" s="58" t="inlineStr">
        <is>
          <t>3. Formula columns calculate export credits, import costs, GST, net energy cost and self-consumption automatically.</t>
        </is>
      </c>
    </row>
    <row r="7">
      <c r="A7" s="59" t="inlineStr">
        <is>
          <t>4. Review the Dashboard for management totals and charts. The dashboard uses all prepared Monthly Tracker rows.</t>
        </is>
      </c>
    </row>
    <row r="8"/>
    <row r="9">
      <c r="A9" s="50" t="inlineStr">
        <is>
          <t>Monthly Tracker column guide</t>
        </is>
      </c>
    </row>
    <row r="10">
      <c r="A10" s="60" t="inlineStr">
        <is>
          <t>Column</t>
        </is>
      </c>
      <c r="B10" s="60" t="inlineStr">
        <is>
          <t>Purpose</t>
        </is>
      </c>
    </row>
    <row r="11" ht="30" customHeight="1">
      <c r="A11" s="58" t="inlineStr">
        <is>
          <t>Month</t>
        </is>
      </c>
      <c r="B11" s="58" t="inlineStr">
        <is>
          <t>Enter the billing-period end date using DD/MM/YYYY.</t>
        </is>
      </c>
    </row>
    <row r="12" ht="30" customHeight="1">
      <c r="A12" s="59" t="inlineStr">
        <is>
          <t>Site Owner, City</t>
        </is>
      </c>
      <c r="B12" s="59" t="inlineStr">
        <is>
          <t>Record the household or small business site details.</t>
        </is>
      </c>
    </row>
    <row r="13" ht="30" customHeight="1">
      <c r="A13" s="58" t="inlineStr">
        <is>
          <t>Retailer / Plan</t>
        </is>
      </c>
      <c r="B13" s="58" t="inlineStr">
        <is>
          <t>Select a plan maintained in the Tariff Plans reference sheet.</t>
        </is>
      </c>
    </row>
    <row r="14" ht="30" customHeight="1">
      <c r="A14" s="59" t="inlineStr">
        <is>
          <t>Solar Generation (kWh)</t>
        </is>
      </c>
      <c r="B14" s="59" t="inlineStr">
        <is>
          <t>Enter inverter or retailer-reported solar generation for the period.</t>
        </is>
      </c>
    </row>
    <row r="15" ht="30" customHeight="1">
      <c r="A15" s="58" t="inlineStr">
        <is>
          <t>Household Usage (kWh)</t>
        </is>
      </c>
      <c r="B15" s="58" t="inlineStr">
        <is>
          <t>Enter total household or business electricity usage.</t>
        </is>
      </c>
    </row>
    <row r="16" ht="30" customHeight="1">
      <c r="A16" s="59" t="inlineStr">
        <is>
          <t>Grid Export and Grid Import</t>
        </is>
      </c>
      <c r="B16" s="59" t="inlineStr">
        <is>
          <t>Enter the retailer meter quantities for exported and imported energy.</t>
        </is>
      </c>
    </row>
    <row r="17" ht="30" customHeight="1">
      <c r="A17" s="58" t="inlineStr">
        <is>
          <t>Days in Period</t>
        </is>
      </c>
      <c r="B17" s="58" t="inlineStr">
        <is>
          <t>Enter the number of days covered by the bill.</t>
        </is>
      </c>
    </row>
    <row r="18" ht="30" customHeight="1">
      <c r="A18" s="59" t="inlineStr">
        <is>
          <t>Calculated columns</t>
        </is>
      </c>
      <c r="B18" s="59" t="inlineStr">
        <is>
          <t>Feed-in tariff, credits, costs, GST, net cost and self-consumption are formula-driven.</t>
        </is>
      </c>
    </row>
    <row r="19" ht="30" customHeight="1">
      <c r="A19" s="58" t="inlineStr">
        <is>
          <t>Tariff Plans</t>
        </is>
      </c>
      <c r="B19" s="58" t="inlineStr">
        <is>
          <t>These are user-editable market assumptions, not guaranteed retailer offers.</t>
        </is>
      </c>
    </row>
    <row r="20" ht="30" customHeight="1">
      <c r="A20" s="59" t="inlineStr">
        <is>
          <t>GST and BAS</t>
        </is>
      </c>
      <c r="B20" s="59" t="inlineStr">
        <is>
          <t>GST is set at 10%. Confirm billing treatment and BAS reporting with your accountant.</t>
        </is>
      </c>
    </row>
  </sheetData>
  <mergeCells count="1">
    <mergeCell ref="A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Australian Solar Feed-in Tariff Tracker</dc:creator>
  <dc:title xmlns:dc="http://purl.org/dc/elements/1.1/">Solar Feed-in Tariff Tracker Australia 2026</dc:title>
  <dc:subject xmlns:dc="http://purl.org/dc/elements/1.1/">Solar generation, imports, exports and feed-in tariff tracking</dc:subject>
  <dcterms:created xmlns:dcterms="http://purl.org/dc/terms/" xmlns:xsi="http://www.w3.org/2001/XMLSchema-instance" xsi:type="dcterms:W3CDTF">2026-09-23T14:27:28Z</dcterms:created>
  <dcterms:modified xmlns:dcterms="http://purl.org/dc/terms/" xmlns:xsi="http://www.w3.org/2001/XMLSchema-instance" xsi:type="dcterms:W3CDTF">2026-09-23T14:27:28Z</dcterms:modified>
</cp:coreProperties>
</file>