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evy Register" sheetId="1" state="visible" r:id="rId1"/>
    <sheet xmlns:r="http://schemas.openxmlformats.org/officeDocument/2006/relationships" name="Dashboard" sheetId="2" state="visible" r:id="rId2"/>
    <sheet xmlns:r="http://schemas.openxmlformats.org/officeDocument/2006/relationships" name="Fund Budget"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0.00"/>
    <numFmt numFmtId="165" formatCode="DD/MM/YYYY"/>
    <numFmt numFmtId="166" formatCode="0.0%"/>
  </numFmts>
  <fonts count="7">
    <font>
      <name val="Calibri"/>
      <family val="2"/>
      <color theme="1"/>
      <sz val="11"/>
      <scheme val="minor"/>
    </font>
    <font>
      <name val="Calibri"/>
      <b val="1"/>
      <color rgb="000F766E"/>
      <sz val="16"/>
    </font>
    <font>
      <name val="Calibri"/>
      <i val="1"/>
      <color rgb="00374151"/>
      <sz val="10"/>
    </font>
    <font>
      <name val="Calibri"/>
      <b val="1"/>
      <color rgb="00FFFFFF"/>
      <sz val="11"/>
    </font>
    <font>
      <name val="Calibri"/>
      <sz val="10.5"/>
    </font>
    <font>
      <name val="Calibri"/>
      <b val="1"/>
      <sz val="10.5"/>
    </font>
    <font>
      <name val="Calibri"/>
      <b val="1"/>
      <color rgb="00FFFFFF"/>
      <sz val="10.5"/>
    </font>
  </fonts>
  <fills count="7">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BEB"/>
        <bgColor rgb="00FFFBEB"/>
      </patternFill>
    </fill>
    <fill>
      <patternFill patternType="solid">
        <fgColor rgb="00FFFFFF"/>
        <bgColor rgb="00FFFFFF"/>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5">
    <xf numFmtId="0" fontId="0" fillId="0" borderId="0" pivotButton="0" quotePrefix="0" xfId="0"/>
    <xf numFmtId="0" fontId="1" fillId="0" borderId="0" applyAlignment="1" pivotButton="0" quotePrefix="0" xfId="0">
      <alignment horizontal="center" vertical="center"/>
    </xf>
    <xf numFmtId="0" fontId="2" fillId="0" borderId="0" applyAlignment="1" pivotButton="0" quotePrefix="0" xfId="0">
      <alignment horizontal="left" vertical="center"/>
    </xf>
    <xf numFmtId="0" fontId="3" fillId="2" borderId="1" applyAlignment="1" pivotButton="0" quotePrefix="0" xfId="0">
      <alignment horizontal="center" vertical="center"/>
    </xf>
    <xf numFmtId="0" fontId="4" fillId="3" borderId="1" applyAlignment="1" pivotButton="0" quotePrefix="0" xfId="0">
      <alignment horizontal="center" vertical="center"/>
    </xf>
    <xf numFmtId="0" fontId="4" fillId="3" borderId="1" applyAlignment="1" pivotButton="0" quotePrefix="0" xfId="0">
      <alignment horizontal="left" vertical="center"/>
    </xf>
    <xf numFmtId="164" fontId="4" fillId="3" borderId="1" applyAlignment="1" pivotButton="0" quotePrefix="0" xfId="0">
      <alignment horizontal="center" vertical="center"/>
    </xf>
    <xf numFmtId="165" fontId="4" fillId="3" borderId="1" applyAlignment="1" pivotButton="0" quotePrefix="0" xfId="0">
      <alignment horizontal="center" vertical="center"/>
    </xf>
    <xf numFmtId="164" fontId="4" fillId="4" borderId="1" applyAlignment="1" pivotButton="0" quotePrefix="0" xfId="0">
      <alignment horizontal="center" vertical="center"/>
    </xf>
    <xf numFmtId="0" fontId="4" fillId="5" borderId="1" applyAlignment="1" pivotButton="0" quotePrefix="0" xfId="0">
      <alignment horizontal="center" vertical="center"/>
    </xf>
    <xf numFmtId="0" fontId="4" fillId="5" borderId="1" applyAlignment="1" pivotButton="0" quotePrefix="0" xfId="0">
      <alignment horizontal="left" vertical="center"/>
    </xf>
    <xf numFmtId="164" fontId="4" fillId="5" borderId="1" applyAlignment="1" pivotButton="0" quotePrefix="0" xfId="0">
      <alignment horizontal="center" vertical="center"/>
    </xf>
    <xf numFmtId="165" fontId="4" fillId="5" borderId="1" applyAlignment="1" pivotButton="0" quotePrefix="0" xfId="0">
      <alignment horizontal="center" vertical="center"/>
    </xf>
    <xf numFmtId="0" fontId="0" fillId="5" borderId="1" pivotButton="0" quotePrefix="0" xfId="0"/>
    <xf numFmtId="0" fontId="6" fillId="6" borderId="1" applyAlignment="1" pivotButton="0" quotePrefix="0" xfId="0">
      <alignment horizontal="left" vertical="center"/>
    </xf>
    <xf numFmtId="164" fontId="6" fillId="6" borderId="1" pivotButton="0" quotePrefix="0" xfId="0"/>
    <xf numFmtId="0" fontId="3" fillId="6" borderId="0" applyAlignment="1" pivotButton="0" quotePrefix="0" xfId="0">
      <alignment horizontal="center" vertical="center"/>
    </xf>
    <xf numFmtId="0" fontId="5" fillId="3" borderId="1" pivotButton="0" quotePrefix="0" xfId="0"/>
    <xf numFmtId="0" fontId="5" fillId="0" borderId="0" pivotButton="0" quotePrefix="0" xfId="0"/>
    <xf numFmtId="0" fontId="0" fillId="4" borderId="1" applyAlignment="1" pivotButton="0" quotePrefix="0" xfId="0">
      <alignment horizontal="center" vertical="center"/>
    </xf>
    <xf numFmtId="0" fontId="5" fillId="5" borderId="1" pivotButton="0" quotePrefix="0" xfId="0"/>
    <xf numFmtId="0" fontId="4" fillId="3" borderId="1" pivotButton="0" quotePrefix="0" xfId="0"/>
    <xf numFmtId="0" fontId="4" fillId="5" borderId="1" pivotButton="0" quotePrefix="0" xfId="0"/>
    <xf numFmtId="166" fontId="4" fillId="5" borderId="1" applyAlignment="1" pivotButton="0" quotePrefix="0" xfId="0">
      <alignment horizontal="center" vertical="center"/>
    </xf>
    <xf numFmtId="164" fontId="4" fillId="3" borderId="1" pivotButton="0" quotePrefix="0" xfId="0"/>
    <xf numFmtId="1" fontId="4" fillId="3" borderId="1" applyAlignment="1" pivotButton="0" quotePrefix="0" xfId="0">
      <alignment horizontal="center" vertical="center"/>
    </xf>
    <xf numFmtId="164" fontId="4" fillId="5" borderId="1" pivotButton="0" quotePrefix="0" xfId="0"/>
    <xf numFmtId="1" fontId="4" fillId="5" borderId="1" applyAlignment="1" pivotButton="0" quotePrefix="0" xfId="0">
      <alignment horizontal="center" vertical="center"/>
    </xf>
    <xf numFmtId="0" fontId="3" fillId="2" borderId="1" pivotButton="0" quotePrefix="0" xfId="0"/>
    <xf numFmtId="166" fontId="4" fillId="3" borderId="1" applyAlignment="1" pivotButton="0" quotePrefix="0" xfId="0">
      <alignment horizontal="center" vertical="center"/>
    </xf>
    <xf numFmtId="0" fontId="6" fillId="6" borderId="1" pivotButton="0" quotePrefix="0" xfId="0"/>
    <xf numFmtId="0" fontId="5" fillId="3" borderId="1" applyAlignment="1" pivotButton="0" quotePrefix="0" xfId="0">
      <alignment horizontal="left" vertical="top" wrapText="1"/>
    </xf>
    <xf numFmtId="0" fontId="4" fillId="3" borderId="1" applyAlignment="1" pivotButton="0" quotePrefix="0" xfId="0">
      <alignment horizontal="left" vertical="top" wrapText="1"/>
    </xf>
    <xf numFmtId="0" fontId="5" fillId="5" borderId="1" applyAlignment="1" pivotButton="0" quotePrefix="0" xfId="0">
      <alignment horizontal="left" vertical="top" wrapText="1"/>
    </xf>
    <xf numFmtId="0" fontId="4" fillId="5" borderId="1" applyAlignment="1" pivotButton="0" quotePrefix="0" xfId="0">
      <alignment horizontal="left" vertical="top" wrapText="1"/>
    </xf>
    <xf numFmtId="164" fontId="4" fillId="3" borderId="1" applyAlignment="1" pivotButton="0" quotePrefix="0" xfId="0">
      <alignment horizontal="center" vertical="center"/>
    </xf>
    <xf numFmtId="165" fontId="4" fillId="3" borderId="1" applyAlignment="1" pivotButton="0" quotePrefix="0" xfId="0">
      <alignment horizontal="center" vertical="center"/>
    </xf>
    <xf numFmtId="164" fontId="4" fillId="4" borderId="1" applyAlignment="1" pivotButton="0" quotePrefix="0" xfId="0">
      <alignment horizontal="center" vertical="center"/>
    </xf>
    <xf numFmtId="164" fontId="4" fillId="5" borderId="1" applyAlignment="1" pivotButton="0" quotePrefix="0" xfId="0">
      <alignment horizontal="center" vertical="center"/>
    </xf>
    <xf numFmtId="165" fontId="4" fillId="5" borderId="1" applyAlignment="1" pivotButton="0" quotePrefix="0" xfId="0">
      <alignment horizontal="center" vertical="center"/>
    </xf>
    <xf numFmtId="164" fontId="6" fillId="6" borderId="1" pivotButton="0" quotePrefix="0" xfId="0"/>
    <xf numFmtId="166" fontId="4" fillId="5" borderId="1" applyAlignment="1" pivotButton="0" quotePrefix="0" xfId="0">
      <alignment horizontal="center" vertical="center"/>
    </xf>
    <xf numFmtId="164" fontId="4" fillId="3" borderId="1" pivotButton="0" quotePrefix="0" xfId="0"/>
    <xf numFmtId="164" fontId="4" fillId="5" borderId="1" pivotButton="0" quotePrefix="0" xfId="0"/>
    <xf numFmtId="166" fontId="4" fillId="3" borderId="1" applyAlignment="1" pivotButton="0" quotePrefix="0" xfId="0">
      <alignment horizontal="center" vertical="center"/>
    </xf>
  </cellXfs>
  <cellStyles count="1">
    <cellStyle name="Normal" xfId="0" builtinId="0" hidden="0"/>
  </cellStyles>
  <dxfs count="4">
    <dxf>
      <font>
        <b val="1"/>
        <color rgb="00DC2626"/>
      </font>
      <fill>
        <patternFill patternType="solid">
          <fgColor rgb="00FEE2E2"/>
          <bgColor rgb="00FEE2E2"/>
        </patternFill>
      </fill>
    </dxf>
    <dxf>
      <font>
        <b val="1"/>
        <color rgb="0022C55E"/>
      </font>
      <fill>
        <patternFill patternType="solid">
          <fgColor rgb="00DCFCE7"/>
          <bgColor rgb="00DCFCE7"/>
        </patternFill>
      </fill>
    </dxf>
    <dxf>
      <font>
        <b val="1"/>
        <color rgb="00DC2626"/>
      </font>
    </dxf>
    <dxf>
      <font>
        <b val="1"/>
        <color rgb="0022C55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Balance Owing by Lot</a:t>
            </a:r>
          </a:p>
        </rich>
      </tx>
    </title>
    <plotArea>
      <barChart>
        <barDir val="col"/>
        <grouping val="clustered"/>
        <ser>
          <idx val="0"/>
          <order val="0"/>
          <tx>
            <strRef>
              <f>'Levy Register'!K3</f>
            </strRef>
          </tx>
          <spPr>
            <a:solidFill xmlns:a="http://schemas.openxmlformats.org/drawingml/2006/main">
              <a:srgbClr val="0F766E"/>
            </a:solidFill>
            <a:ln xmlns:a="http://schemas.openxmlformats.org/drawingml/2006/main">
              <a:prstDash val="solid"/>
            </a:ln>
          </spPr>
          <cat>
            <numRef>
              <f>'Levy Register'!$A$4:$A$12</f>
            </numRef>
          </cat>
          <val>
            <numRef>
              <f>'Levy Register'!$K$4:$K$12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Lot No</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Balance Owing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Levy Status Distribution</a:t>
            </a:r>
          </a:p>
        </rich>
      </tx>
    </title>
    <plotArea>
      <pieChart>
        <varyColors val="1"/>
        <ser>
          <idx val="0"/>
          <order val="0"/>
          <tx>
            <strRef>
              <f>'Dashboard'!B15</f>
            </strRef>
          </tx>
          <spPr>
            <a:ln xmlns:a="http://schemas.openxmlformats.org/drawingml/2006/main">
              <a:prstDash val="solid"/>
            </a:ln>
          </spPr>
          <cat>
            <numRef>
              <f>'Dashboard'!$A$16:$A$18</f>
            </numRef>
          </cat>
          <val>
            <numRef>
              <f>'Dashboard'!$B$16:$B$18</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Budgeted vs Actual Levy Income by Quarter</a:t>
            </a:r>
          </a:p>
        </rich>
      </tx>
    </title>
    <plotArea>
      <lineChart>
        <grouping val="standard"/>
        <ser>
          <idx val="0"/>
          <order val="0"/>
          <tx>
            <strRef>
              <f>'Fund Budget'!D3</f>
            </strRef>
          </tx>
          <spPr>
            <a:ln xmlns:a="http://schemas.openxmlformats.org/drawingml/2006/main">
              <a:prstDash val="solid"/>
            </a:ln>
          </spPr>
          <marker>
            <symbol val="none"/>
            <spPr>
              <a:ln xmlns:a="http://schemas.openxmlformats.org/drawingml/2006/main">
                <a:prstDash val="solid"/>
              </a:ln>
            </spPr>
          </marker>
          <cat>
            <numRef>
              <f>'Fund Budget'!$B$4:$B$11</f>
            </numRef>
          </cat>
          <val>
            <numRef>
              <f>'Fund Budget'!$D$4:$D$11</f>
            </numRef>
          </val>
        </ser>
        <ser>
          <idx val="1"/>
          <order val="1"/>
          <tx>
            <strRef>
              <f>'Fund Budget'!E3</f>
            </strRef>
          </tx>
          <spPr>
            <a:ln xmlns:a="http://schemas.openxmlformats.org/drawingml/2006/main">
              <a:prstDash val="solid"/>
            </a:ln>
          </spPr>
          <marker>
            <symbol val="none"/>
            <spPr>
              <a:ln xmlns:a="http://schemas.openxmlformats.org/drawingml/2006/main">
                <a:prstDash val="solid"/>
              </a:ln>
            </spPr>
          </marker>
          <cat>
            <numRef>
              <f>'Fund Budget'!$B$4:$B$11</f>
            </numRef>
          </cat>
          <val>
            <numRef>
              <f>'Fund Budget'!$E$4:$E$11</f>
            </numRef>
          </val>
        </ser>
        <axId val="10"/>
        <axId val="100"/>
      </lineChart>
      <catAx>
        <axId val="10"/>
        <scaling>
          <orientation val="minMax"/>
        </scaling>
        <axPos val="l"/>
        <title>
          <tx>
            <rich>
              <a:bodyPr xmlns:a="http://schemas.openxmlformats.org/drawingml/2006/main"/>
              <a:p xmlns:a="http://schemas.openxmlformats.org/drawingml/2006/main">
                <a:pPr>
                  <a:defRPr/>
                </a:pPr>
                <a:r>
                  <a:t>Fund Type / Quarter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_rels/drawing2.xml.rels><Relationships xmlns="http://schemas.openxmlformats.org/package/2006/relationships"><Relationship Type="http://schemas.openxmlformats.org/officeDocument/2006/relationships/chart" Target="/xl/charts/chart3.xml" Id="rId1"/></Relationships>
</file>

<file path=xl/drawings/drawing1.xml><?xml version="1.0" encoding="utf-8"?>
<wsDr xmlns="http://schemas.openxmlformats.org/drawingml/2006/spreadsheetDrawing">
  <oneCellAnchor>
    <from>
      <col>0</col>
      <colOff>0</colOff>
      <row>21</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21</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2.xml><?xml version="1.0" encoding="utf-8"?>
<wsDr xmlns="http://schemas.openxmlformats.org/drawingml/2006/spreadsheetDrawing">
  <oneCellAnchor>
    <from>
      <col>0</col>
      <colOff>0</colOff>
      <row>15</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A1:M13"/>
  <sheetViews>
    <sheetView workbookViewId="0">
      <pane ySplit="3" topLeftCell="A4" activePane="bottomLeft" state="frozen"/>
      <selection pane="bottomLeft" activeCell="A1" sqref="A1"/>
    </sheetView>
  </sheetViews>
  <sheetFormatPr baseColWidth="8" defaultRowHeight="15"/>
  <cols>
    <col width="8" customWidth="1" min="1" max="1"/>
    <col width="20" customWidth="1" min="2" max="2"/>
    <col width="14" customWidth="1" min="3" max="3"/>
    <col width="16" customWidth="1" min="4" max="4"/>
    <col width="15" customWidth="1" min="5" max="5"/>
    <col width="15" customWidth="1" min="6" max="6"/>
    <col width="14" customWidth="1" min="7" max="7"/>
    <col width="13" customWidth="1" min="8" max="8"/>
    <col width="13" customWidth="1" min="9" max="9"/>
    <col width="13" customWidth="1" min="10" max="10"/>
    <col width="14" customWidth="1" min="11" max="11"/>
    <col width="12" customWidth="1" min="12" max="12"/>
    <col width="13" customWidth="1" min="13" max="13"/>
  </cols>
  <sheetData>
    <row r="1" ht="26" customHeight="1">
      <c r="A1" s="1" t="inlineStr">
        <is>
          <t>STRATA PLAN SP 78542 - LEVY TRACKER 2026 (45 Harbour View Rd, Manly NSW 2095)</t>
        </is>
      </c>
    </row>
    <row r="2">
      <c r="A2" s="2" t="inlineStr">
        <is>
          <t>Strata Manager: Coastal Strata Management Pty Ltd    ABN: 45 123 456 789</t>
        </is>
      </c>
    </row>
    <row r="3">
      <c r="A3" s="3" t="inlineStr">
        <is>
          <t>Lot No</t>
        </is>
      </c>
      <c r="B3" s="3" t="inlineStr">
        <is>
          <t>Owner Name</t>
        </is>
      </c>
      <c r="C3" s="3" t="inlineStr">
        <is>
          <t>Suburb</t>
        </is>
      </c>
      <c r="D3" s="3" t="inlineStr">
        <is>
          <t>Unit Entitlement (%)</t>
        </is>
      </c>
      <c r="E3" s="3" t="inlineStr">
        <is>
          <t>Admin Fund Levy</t>
        </is>
      </c>
      <c r="F3" s="3" t="inlineStr">
        <is>
          <t>Capital Works Levy</t>
        </is>
      </c>
      <c r="G3" s="3" t="inlineStr">
        <is>
          <t>Total Levy Due</t>
        </is>
      </c>
      <c r="H3" s="3" t="inlineStr">
        <is>
          <t>Due Date</t>
        </is>
      </c>
      <c r="I3" s="3" t="inlineStr">
        <is>
          <t>Amount Paid</t>
        </is>
      </c>
      <c r="J3" s="3" t="inlineStr">
        <is>
          <t>Date Paid</t>
        </is>
      </c>
      <c r="K3" s="3" t="inlineStr">
        <is>
          <t>Balance Owing</t>
        </is>
      </c>
      <c r="L3" s="3" t="inlineStr">
        <is>
          <t>Status</t>
        </is>
      </c>
      <c r="M3" s="3" t="inlineStr">
        <is>
          <t>Days Overdue</t>
        </is>
      </c>
    </row>
    <row r="4">
      <c r="A4" s="4" t="n">
        <v>1</v>
      </c>
      <c r="B4" s="5" t="inlineStr">
        <is>
          <t>Jack Thompson</t>
        </is>
      </c>
      <c r="C4" s="5" t="inlineStr">
        <is>
          <t>Manly</t>
        </is>
      </c>
      <c r="D4" s="4" t="n">
        <v>8.5</v>
      </c>
      <c r="E4" s="35" t="n">
        <v>620</v>
      </c>
      <c r="F4" s="35" t="n">
        <v>380</v>
      </c>
      <c r="G4" s="35">
        <f>E4+F4</f>
        <v/>
      </c>
      <c r="H4" s="36" t="n">
        <v>46070</v>
      </c>
      <c r="I4" s="37" t="n">
        <v>1000</v>
      </c>
      <c r="J4" s="36" t="n">
        <v>46068</v>
      </c>
      <c r="K4" s="35">
        <f>G4-I4</f>
        <v/>
      </c>
      <c r="L4" s="4">
        <f>IF(K4&lt;=0,"Paid",IF(TODAY()&gt;H4,"Overdue","Current"))</f>
        <v/>
      </c>
      <c r="M4" s="4">
        <f>IF(K4&gt;0,IF(TODAY()&gt;H4,TODAY()-H4,0),0)</f>
        <v/>
      </c>
    </row>
    <row r="5">
      <c r="A5" s="9" t="n">
        <v>2</v>
      </c>
      <c r="B5" s="10" t="inlineStr">
        <is>
          <t>Olivia Bennett</t>
        </is>
      </c>
      <c r="C5" s="10" t="inlineStr">
        <is>
          <t>Manly</t>
        </is>
      </c>
      <c r="D5" s="9" t="n">
        <v>7.2</v>
      </c>
      <c r="E5" s="38" t="n">
        <v>525</v>
      </c>
      <c r="F5" s="38" t="n">
        <v>322</v>
      </c>
      <c r="G5" s="38">
        <f>E5+F5</f>
        <v/>
      </c>
      <c r="H5" s="39" t="n">
        <v>46070</v>
      </c>
      <c r="I5" s="37" t="n">
        <v>847</v>
      </c>
      <c r="J5" s="39" t="n">
        <v>46063</v>
      </c>
      <c r="K5" s="38">
        <f>G5-I5</f>
        <v/>
      </c>
      <c r="L5" s="9">
        <f>IF(K5&lt;=0,"Paid",IF(TODAY()&gt;H5,"Overdue","Current"))</f>
        <v/>
      </c>
      <c r="M5" s="9">
        <f>IF(K5&gt;0,IF(TODAY()&gt;H5,TODAY()-H5,0),0)</f>
        <v/>
      </c>
    </row>
    <row r="6">
      <c r="A6" s="4" t="n">
        <v>3</v>
      </c>
      <c r="B6" s="5" t="inlineStr">
        <is>
          <t>Liam Carter</t>
        </is>
      </c>
      <c r="C6" s="5" t="inlineStr">
        <is>
          <t>Fairlight</t>
        </is>
      </c>
      <c r="D6" s="4" t="n">
        <v>9.1</v>
      </c>
      <c r="E6" s="35" t="n">
        <v>663</v>
      </c>
      <c r="F6" s="35" t="n">
        <v>407</v>
      </c>
      <c r="G6" s="35">
        <f>E6+F6</f>
        <v/>
      </c>
      <c r="H6" s="36" t="n">
        <v>46070</v>
      </c>
      <c r="I6" s="37" t="n">
        <v>0</v>
      </c>
      <c r="J6" s="36" t="n"/>
      <c r="K6" s="35">
        <f>G6-I6</f>
        <v/>
      </c>
      <c r="L6" s="4">
        <f>IF(K6&lt;=0,"Paid",IF(TODAY()&gt;H6,"Overdue","Current"))</f>
        <v/>
      </c>
      <c r="M6" s="4">
        <f>IF(K6&gt;0,IF(TODAY()&gt;H6,TODAY()-H6,0),0)</f>
        <v/>
      </c>
    </row>
    <row r="7">
      <c r="A7" s="9" t="n">
        <v>4</v>
      </c>
      <c r="B7" s="10" t="inlineStr">
        <is>
          <t>Charlotte Wells</t>
        </is>
      </c>
      <c r="C7" s="10" t="inlineStr">
        <is>
          <t>Manly</t>
        </is>
      </c>
      <c r="D7" s="9" t="n">
        <v>6.8</v>
      </c>
      <c r="E7" s="38" t="n">
        <v>496</v>
      </c>
      <c r="F7" s="38" t="n">
        <v>304</v>
      </c>
      <c r="G7" s="38">
        <f>E7+F7</f>
        <v/>
      </c>
      <c r="H7" s="39" t="n">
        <v>46070</v>
      </c>
      <c r="I7" s="37" t="n">
        <v>800</v>
      </c>
      <c r="J7" s="39" t="n">
        <v>46073</v>
      </c>
      <c r="K7" s="38">
        <f>G7-I7</f>
        <v/>
      </c>
      <c r="L7" s="9">
        <f>IF(K7&lt;=0,"Paid",IF(TODAY()&gt;H7,"Overdue","Current"))</f>
        <v/>
      </c>
      <c r="M7" s="9">
        <f>IF(K7&gt;0,IF(TODAY()&gt;H7,TODAY()-H7,0),0)</f>
        <v/>
      </c>
    </row>
    <row r="8">
      <c r="A8" s="4" t="n">
        <v>5</v>
      </c>
      <c r="B8" s="5" t="inlineStr">
        <is>
          <t>Noah Reid</t>
        </is>
      </c>
      <c r="C8" s="5" t="inlineStr">
        <is>
          <t>Balgowlah</t>
        </is>
      </c>
      <c r="D8" s="4" t="n">
        <v>8</v>
      </c>
      <c r="E8" s="35" t="n">
        <v>583</v>
      </c>
      <c r="F8" s="35" t="n">
        <v>358</v>
      </c>
      <c r="G8" s="35">
        <f>E8+F8</f>
        <v/>
      </c>
      <c r="H8" s="36" t="n">
        <v>46070</v>
      </c>
      <c r="I8" s="37" t="n">
        <v>941</v>
      </c>
      <c r="J8" s="36" t="n">
        <v>46065</v>
      </c>
      <c r="K8" s="35">
        <f>G8-I8</f>
        <v/>
      </c>
      <c r="L8" s="4">
        <f>IF(K8&lt;=0,"Paid",IF(TODAY()&gt;H8,"Overdue","Current"))</f>
        <v/>
      </c>
      <c r="M8" s="4">
        <f>IF(K8&gt;0,IF(TODAY()&gt;H8,TODAY()-H8,0),0)</f>
        <v/>
      </c>
    </row>
    <row r="9">
      <c r="A9" s="9" t="n">
        <v>6</v>
      </c>
      <c r="B9" s="10" t="inlineStr">
        <is>
          <t>Mia Robertson</t>
        </is>
      </c>
      <c r="C9" s="10" t="inlineStr">
        <is>
          <t>Manly</t>
        </is>
      </c>
      <c r="D9" s="9" t="n">
        <v>7.5</v>
      </c>
      <c r="E9" s="38" t="n">
        <v>546</v>
      </c>
      <c r="F9" s="38" t="n">
        <v>335</v>
      </c>
      <c r="G9" s="38">
        <f>E9+F9</f>
        <v/>
      </c>
      <c r="H9" s="39" t="n">
        <v>46070</v>
      </c>
      <c r="I9" s="37" t="n">
        <v>400</v>
      </c>
      <c r="J9" s="39" t="n">
        <v>46071</v>
      </c>
      <c r="K9" s="38">
        <f>G9-I9</f>
        <v/>
      </c>
      <c r="L9" s="9">
        <f>IF(K9&lt;=0,"Paid",IF(TODAY()&gt;H9,"Overdue","Current"))</f>
        <v/>
      </c>
      <c r="M9" s="9">
        <f>IF(K9&gt;0,IF(TODAY()&gt;H9,TODAY()-H9,0),0)</f>
        <v/>
      </c>
    </row>
    <row r="10">
      <c r="A10" s="4" t="n">
        <v>7</v>
      </c>
      <c r="B10" s="5" t="inlineStr">
        <is>
          <t>Ethan Walsh</t>
        </is>
      </c>
      <c r="C10" s="5" t="inlineStr">
        <is>
          <t>Fairlight</t>
        </is>
      </c>
      <c r="D10" s="4" t="n">
        <v>8.9</v>
      </c>
      <c r="E10" s="35" t="n">
        <v>649</v>
      </c>
      <c r="F10" s="35" t="n">
        <v>398</v>
      </c>
      <c r="G10" s="35">
        <f>E10+F10</f>
        <v/>
      </c>
      <c r="H10" s="36" t="n">
        <v>46070</v>
      </c>
      <c r="I10" s="37" t="n">
        <v>0</v>
      </c>
      <c r="J10" s="36" t="n"/>
      <c r="K10" s="35">
        <f>G10-I10</f>
        <v/>
      </c>
      <c r="L10" s="4">
        <f>IF(K10&lt;=0,"Paid",IF(TODAY()&gt;H10,"Overdue","Current"))</f>
        <v/>
      </c>
      <c r="M10" s="4">
        <f>IF(K10&gt;0,IF(TODAY()&gt;H10,TODAY()-H10,0),0)</f>
        <v/>
      </c>
    </row>
    <row r="11">
      <c r="A11" s="9" t="n">
        <v>8</v>
      </c>
      <c r="B11" s="10" t="inlineStr">
        <is>
          <t>Ruby Simmons</t>
        </is>
      </c>
      <c r="C11" s="10" t="inlineStr">
        <is>
          <t>Manly</t>
        </is>
      </c>
      <c r="D11" s="9" t="n">
        <v>6.5</v>
      </c>
      <c r="E11" s="38" t="n">
        <v>474</v>
      </c>
      <c r="F11" s="38" t="n">
        <v>291</v>
      </c>
      <c r="G11" s="38">
        <f>E11+F11</f>
        <v/>
      </c>
      <c r="H11" s="39" t="n">
        <v>46070</v>
      </c>
      <c r="I11" s="37" t="n">
        <v>765</v>
      </c>
      <c r="J11" s="39" t="n">
        <v>46067</v>
      </c>
      <c r="K11" s="38">
        <f>G11-I11</f>
        <v/>
      </c>
      <c r="L11" s="9">
        <f>IF(K11&lt;=0,"Paid",IF(TODAY()&gt;H11,"Overdue","Current"))</f>
        <v/>
      </c>
      <c r="M11" s="9">
        <f>IF(K11&gt;0,IF(TODAY()&gt;H11,TODAY()-H11,0),0)</f>
        <v/>
      </c>
    </row>
    <row r="12">
      <c r="A12" s="4" t="n">
        <v>9</v>
      </c>
      <c r="B12" s="5" t="inlineStr">
        <is>
          <t>Isla McPherson</t>
        </is>
      </c>
      <c r="C12" s="5" t="inlineStr">
        <is>
          <t>Balgowlah</t>
        </is>
      </c>
      <c r="D12" s="4" t="n">
        <v>9.5</v>
      </c>
      <c r="E12" s="35" t="n">
        <v>693</v>
      </c>
      <c r="F12" s="35" t="n">
        <v>425</v>
      </c>
      <c r="G12" s="35">
        <f>E12+F12</f>
        <v/>
      </c>
      <c r="H12" s="36" t="n">
        <v>46070</v>
      </c>
      <c r="I12" s="37" t="n">
        <v>1118</v>
      </c>
      <c r="J12" s="36" t="n">
        <v>46069</v>
      </c>
      <c r="K12" s="35">
        <f>G12-I12</f>
        <v/>
      </c>
      <c r="L12" s="4">
        <f>IF(K12&lt;=0,"Paid",IF(TODAY()&gt;H12,"Overdue","Current"))</f>
        <v/>
      </c>
      <c r="M12" s="4">
        <f>IF(K12&gt;0,IF(TODAY()&gt;H12,TODAY()-H12,0),0)</f>
        <v/>
      </c>
    </row>
    <row r="13">
      <c r="A13" s="13" t="n"/>
      <c r="B13" s="14" t="inlineStr">
        <is>
          <t>TOTALS</t>
        </is>
      </c>
      <c r="C13" s="13" t="n"/>
      <c r="D13" s="13" t="n"/>
      <c r="E13" s="40">
        <f>SUM(E4:E12)</f>
        <v/>
      </c>
      <c r="F13" s="40">
        <f>SUM(F4:F12)</f>
        <v/>
      </c>
      <c r="G13" s="40">
        <f>SUM(G4:G12)</f>
        <v/>
      </c>
      <c r="H13" s="13" t="n"/>
      <c r="I13" s="40">
        <f>SUM(I4:I12)</f>
        <v/>
      </c>
      <c r="J13" s="13" t="n"/>
      <c r="K13" s="40">
        <f>SUM(K4:K12)</f>
        <v/>
      </c>
      <c r="L13" s="13" t="n"/>
      <c r="M13" s="13" t="n"/>
    </row>
  </sheetData>
  <mergeCells count="2">
    <mergeCell ref="A1:M1"/>
    <mergeCell ref="A2:M2"/>
  </mergeCells>
  <conditionalFormatting sqref="L4:L12">
    <cfRule type="expression" priority="1" dxfId="0">
      <formula>L4="Overdue"</formula>
    </cfRule>
    <cfRule type="expression" priority="2" dxfId="1">
      <formula>L4="Paid"</formula>
    </cfRule>
  </conditionalFormatting>
  <conditionalFormatting sqref="K4:K12">
    <cfRule type="expression" priority="3" dxfId="2">
      <formula>K4&gt;0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cols>
    <col width="22" customWidth="1" min="1" max="1"/>
    <col width="15" customWidth="1" min="2" max="2"/>
    <col width="4" customWidth="1" min="3" max="3"/>
    <col width="16" customWidth="1" min="4" max="4"/>
    <col width="16" customWidth="1" min="5" max="5"/>
    <col width="4" customWidth="1" min="6" max="6"/>
  </cols>
  <sheetData>
    <row r="1" ht="26" customHeight="1">
      <c r="A1" s="1" t="inlineStr">
        <is>
          <t>STRATA LEVY DASHBOARD - SP 78542</t>
        </is>
      </c>
    </row>
    <row r="2"/>
    <row r="3">
      <c r="A3" s="16" t="inlineStr">
        <is>
          <t>KEY METRICS</t>
        </is>
      </c>
    </row>
    <row r="4">
      <c r="A4" s="17" t="inlineStr">
        <is>
          <t>Total Levies Raised</t>
        </is>
      </c>
      <c r="B4" s="35">
        <f>'Levy Register'!G13</f>
        <v/>
      </c>
      <c r="D4" s="18" t="inlineStr">
        <is>
          <t>Enter Lot No:</t>
        </is>
      </c>
      <c r="E4" s="19" t="n">
        <v>3</v>
      </c>
    </row>
    <row r="5">
      <c r="A5" s="20" t="inlineStr">
        <is>
          <t>Total Amount Collected</t>
        </is>
      </c>
      <c r="B5" s="38">
        <f>'Levy Register'!I13</f>
        <v/>
      </c>
      <c r="D5" s="17" t="inlineStr">
        <is>
          <t>Owner Name</t>
        </is>
      </c>
      <c r="E5" s="21">
        <f>IFERROR(VLOOKUP($E$4,'Levy Register'!$A$4:$M$12,2,FALSE),"Not Found")</f>
        <v/>
      </c>
    </row>
    <row r="6">
      <c r="A6" s="17" t="inlineStr">
        <is>
          <t>Total Outstanding Balance</t>
        </is>
      </c>
      <c r="B6" s="35">
        <f>'Levy Register'!K13</f>
        <v/>
      </c>
      <c r="D6" s="20" t="inlineStr">
        <is>
          <t>Suburb</t>
        </is>
      </c>
      <c r="E6" s="22">
        <f>IFERROR(VLOOKUP($E$4,'Levy Register'!$A$4:$M$12,3,FALSE),"Not Found")</f>
        <v/>
      </c>
    </row>
    <row r="7">
      <c r="A7" s="20" t="inlineStr">
        <is>
          <t>Collection Rate</t>
        </is>
      </c>
      <c r="B7" s="41">
        <f>IFERROR('Levy Register'!I13/'Levy Register'!G13,0)</f>
        <v/>
      </c>
      <c r="D7" s="17" t="inlineStr">
        <is>
          <t>Total Levy Due</t>
        </is>
      </c>
      <c r="E7" s="42">
        <f>IFERROR(VLOOKUP($E$4,'Levy Register'!$A$4:$M$12,7,FALSE),"Not Found")</f>
        <v/>
      </c>
    </row>
    <row r="8">
      <c r="A8" s="17" t="inlineStr">
        <is>
          <t>Number of Lots</t>
        </is>
      </c>
      <c r="B8" s="25">
        <f>COUNTA('Levy Register'!A4:A12)</f>
        <v/>
      </c>
      <c r="D8" s="20" t="inlineStr">
        <is>
          <t>Amount Paid</t>
        </is>
      </c>
      <c r="E8" s="43">
        <f>IFERROR(VLOOKUP($E$4,'Levy Register'!$A$4:$M$12,9,FALSE),"Not Found")</f>
        <v/>
      </c>
    </row>
    <row r="9">
      <c r="A9" s="20" t="inlineStr">
        <is>
          <t>Lots Overdue</t>
        </is>
      </c>
      <c r="B9" s="27">
        <f>COUNTIF('Levy Register'!L4:L12,"Overdue")</f>
        <v/>
      </c>
      <c r="D9" s="17" t="inlineStr">
        <is>
          <t>Balance Owing</t>
        </is>
      </c>
      <c r="E9" s="42">
        <f>IFERROR(VLOOKUP($E$4,'Levy Register'!$A$4:$M$12,11,FALSE),"Not Found")</f>
        <v/>
      </c>
    </row>
    <row r="10">
      <c r="A10" s="17" t="inlineStr">
        <is>
          <t>Lots Paid in Full</t>
        </is>
      </c>
      <c r="B10" s="25">
        <f>COUNTIF('Levy Register'!L4:L12,"Paid")</f>
        <v/>
      </c>
      <c r="D10" s="20" t="inlineStr">
        <is>
          <t>Status</t>
        </is>
      </c>
      <c r="E10" s="22">
        <f>IFERROR(VLOOKUP($E$4,'Levy Register'!$A$4:$M$12,12,FALSE),"Not Found")</f>
        <v/>
      </c>
    </row>
    <row r="11">
      <c r="A11" s="20" t="inlineStr">
        <is>
          <t>Lots Current</t>
        </is>
      </c>
      <c r="B11" s="27">
        <f>COUNTIF('Levy Register'!L4:L12,"Current")</f>
        <v/>
      </c>
    </row>
    <row r="12"/>
    <row r="13"/>
    <row r="14">
      <c r="A14" s="16" t="inlineStr">
        <is>
          <t>STATUS DISTRIBUTION</t>
        </is>
      </c>
    </row>
    <row r="15">
      <c r="A15" s="28" t="inlineStr">
        <is>
          <t>Status</t>
        </is>
      </c>
      <c r="B15" s="28" t="inlineStr">
        <is>
          <t>Count</t>
        </is>
      </c>
    </row>
    <row r="16">
      <c r="A16" s="21" t="inlineStr">
        <is>
          <t>Paid</t>
        </is>
      </c>
      <c r="B16" s="21">
        <f>COUNTIF('Levy Register'!L4:L12,"Paid")</f>
        <v/>
      </c>
    </row>
    <row r="17">
      <c r="A17" s="22" t="inlineStr">
        <is>
          <t>Current</t>
        </is>
      </c>
      <c r="B17" s="22">
        <f>COUNTIF('Levy Register'!L4:L12,"Current")</f>
        <v/>
      </c>
    </row>
    <row r="18">
      <c r="A18" s="21" t="inlineStr">
        <is>
          <t>Overdue</t>
        </is>
      </c>
      <c r="B18" s="21">
        <f>COUNTIF('Levy Register'!L4:L12,"Overdue")</f>
        <v/>
      </c>
    </row>
  </sheetData>
  <mergeCells count="4">
    <mergeCell ref="A1:H1"/>
    <mergeCell ref="A3:D3"/>
    <mergeCell ref="A14:B14"/>
    <mergeCell ref="D3:F3"/>
  </mergeCells>
  <dataValidations count="1">
    <dataValidation sqref="E4" showErrorMessage="1" showInputMessage="1" allowBlank="1" errorTitle="Invalid Lot" error="Please enter a valid lot number between 1 and 9" type="whole" operator="between">
      <formula1>1</formula1>
      <formula2>9</formula2>
    </dataValidation>
  </dataValidation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cols>
    <col width="20" customWidth="1" min="1" max="1"/>
    <col width="9" customWidth="1" min="2" max="2"/>
    <col width="13" customWidth="1" min="3" max="3"/>
    <col width="20" customWidth="1" min="4" max="4"/>
    <col width="17" customWidth="1" min="5" max="5"/>
    <col width="13" customWidth="1" min="6" max="6"/>
    <col width="13" customWidth="1" min="7" max="7"/>
    <col width="22" customWidth="1" min="8" max="8"/>
  </cols>
  <sheetData>
    <row r="1" ht="26" customHeight="1">
      <c r="A1" s="1" t="inlineStr">
        <is>
          <t>STRATA FUND BUDGET vs ACTUAL 2026 - SP 78542</t>
        </is>
      </c>
    </row>
    <row r="2"/>
    <row r="3">
      <c r="A3" s="3" t="inlineStr">
        <is>
          <t>Fund Type</t>
        </is>
      </c>
      <c r="B3" s="3" t="inlineStr">
        <is>
          <t>Quarter</t>
        </is>
      </c>
      <c r="C3" s="3" t="inlineStr">
        <is>
          <t>Due Date</t>
        </is>
      </c>
      <c r="D3" s="3" t="inlineStr">
        <is>
          <t>Budgeted Levy Income</t>
        </is>
      </c>
      <c r="E3" s="3" t="inlineStr">
        <is>
          <t>Actual Collected</t>
        </is>
      </c>
      <c r="F3" s="3" t="inlineStr">
        <is>
          <t>Variance ($)</t>
        </is>
      </c>
      <c r="G3" s="3" t="inlineStr">
        <is>
          <t>Variance (%)</t>
        </is>
      </c>
      <c r="H3" s="3" t="inlineStr">
        <is>
          <t>Notes</t>
        </is>
      </c>
    </row>
    <row r="4">
      <c r="A4" s="4" t="inlineStr">
        <is>
          <t>Admin Fund</t>
        </is>
      </c>
      <c r="B4" s="4" t="inlineStr">
        <is>
          <t>Q1</t>
        </is>
      </c>
      <c r="C4" s="36" t="n">
        <v>46070</v>
      </c>
      <c r="D4" s="35" t="n">
        <v>5249</v>
      </c>
      <c r="E4" s="35" t="n">
        <v>4671</v>
      </c>
      <c r="F4" s="35">
        <f>E4-D4</f>
        <v/>
      </c>
      <c r="G4" s="44">
        <f>IFERROR(F4/D4,0)</f>
        <v/>
      </c>
      <c r="H4" s="5" t="inlineStr">
        <is>
          <t>Ongoing collection</t>
        </is>
      </c>
    </row>
    <row r="5">
      <c r="A5" s="9" t="inlineStr">
        <is>
          <t>Admin Fund</t>
        </is>
      </c>
      <c r="B5" s="9" t="inlineStr">
        <is>
          <t>Q2</t>
        </is>
      </c>
      <c r="C5" s="39" t="n">
        <v>46159</v>
      </c>
      <c r="D5" s="38" t="n">
        <v>5249</v>
      </c>
      <c r="E5" s="38" t="n">
        <v>0</v>
      </c>
      <c r="F5" s="38">
        <f>E5-D5</f>
        <v/>
      </c>
      <c r="G5" s="41">
        <f>IFERROR(F5/D5,0)</f>
        <v/>
      </c>
      <c r="H5" s="10" t="inlineStr">
        <is>
          <t>Not yet due</t>
        </is>
      </c>
    </row>
    <row r="6">
      <c r="A6" s="4" t="inlineStr">
        <is>
          <t>Admin Fund</t>
        </is>
      </c>
      <c r="B6" s="4" t="inlineStr">
        <is>
          <t>Q3</t>
        </is>
      </c>
      <c r="C6" s="36" t="n">
        <v>46251</v>
      </c>
      <c r="D6" s="35" t="n">
        <v>5249</v>
      </c>
      <c r="E6" s="35" t="n">
        <v>0</v>
      </c>
      <c r="F6" s="35">
        <f>E6-D6</f>
        <v/>
      </c>
      <c r="G6" s="44">
        <f>IFERROR(F6/D6,0)</f>
        <v/>
      </c>
      <c r="H6" s="5" t="inlineStr">
        <is>
          <t>Not yet due</t>
        </is>
      </c>
    </row>
    <row r="7">
      <c r="A7" s="9" t="inlineStr">
        <is>
          <t>Admin Fund</t>
        </is>
      </c>
      <c r="B7" s="9" t="inlineStr">
        <is>
          <t>Q4</t>
        </is>
      </c>
      <c r="C7" s="39" t="n">
        <v>46343</v>
      </c>
      <c r="D7" s="38" t="n">
        <v>5249</v>
      </c>
      <c r="E7" s="38" t="n">
        <v>0</v>
      </c>
      <c r="F7" s="38">
        <f>E7-D7</f>
        <v/>
      </c>
      <c r="G7" s="41">
        <f>IFERROR(F7/D7,0)</f>
        <v/>
      </c>
      <c r="H7" s="10" t="inlineStr">
        <is>
          <t>Not yet due</t>
        </is>
      </c>
    </row>
    <row r="8">
      <c r="A8" s="4" t="inlineStr">
        <is>
          <t>Capital Works Fund</t>
        </is>
      </c>
      <c r="B8" s="4" t="inlineStr">
        <is>
          <t>Q1</t>
        </is>
      </c>
      <c r="C8" s="36" t="n">
        <v>46070</v>
      </c>
      <c r="D8" s="35" t="n">
        <v>3220</v>
      </c>
      <c r="E8" s="35" t="n">
        <v>2896</v>
      </c>
      <c r="F8" s="35">
        <f>E8-D8</f>
        <v/>
      </c>
      <c r="G8" s="44">
        <f>IFERROR(F8/D8,0)</f>
        <v/>
      </c>
      <c r="H8" s="5" t="inlineStr">
        <is>
          <t>Ongoing collection</t>
        </is>
      </c>
    </row>
    <row r="9">
      <c r="A9" s="9" t="inlineStr">
        <is>
          <t>Capital Works Fund</t>
        </is>
      </c>
      <c r="B9" s="9" t="inlineStr">
        <is>
          <t>Q2</t>
        </is>
      </c>
      <c r="C9" s="39" t="n">
        <v>46159</v>
      </c>
      <c r="D9" s="38" t="n">
        <v>3220</v>
      </c>
      <c r="E9" s="38" t="n">
        <v>0</v>
      </c>
      <c r="F9" s="38">
        <f>E9-D9</f>
        <v/>
      </c>
      <c r="G9" s="41">
        <f>IFERROR(F9/D9,0)</f>
        <v/>
      </c>
      <c r="H9" s="10" t="inlineStr">
        <is>
          <t>Not yet due</t>
        </is>
      </c>
    </row>
    <row r="10">
      <c r="A10" s="4" t="inlineStr">
        <is>
          <t>Capital Works Fund</t>
        </is>
      </c>
      <c r="B10" s="4" t="inlineStr">
        <is>
          <t>Q3</t>
        </is>
      </c>
      <c r="C10" s="36" t="n">
        <v>46251</v>
      </c>
      <c r="D10" s="35" t="n">
        <v>3220</v>
      </c>
      <c r="E10" s="35" t="n">
        <v>0</v>
      </c>
      <c r="F10" s="35">
        <f>E10-D10</f>
        <v/>
      </c>
      <c r="G10" s="44">
        <f>IFERROR(F10/D10,0)</f>
        <v/>
      </c>
      <c r="H10" s="5" t="inlineStr">
        <is>
          <t>Not yet due</t>
        </is>
      </c>
    </row>
    <row r="11">
      <c r="A11" s="9" t="inlineStr">
        <is>
          <t>Capital Works Fund</t>
        </is>
      </c>
      <c r="B11" s="9" t="inlineStr">
        <is>
          <t>Q4</t>
        </is>
      </c>
      <c r="C11" s="39" t="n">
        <v>46343</v>
      </c>
      <c r="D11" s="38" t="n">
        <v>3220</v>
      </c>
      <c r="E11" s="38" t="n">
        <v>0</v>
      </c>
      <c r="F11" s="38">
        <f>E11-D11</f>
        <v/>
      </c>
      <c r="G11" s="41">
        <f>IFERROR(F11/D11,0)</f>
        <v/>
      </c>
      <c r="H11" s="10" t="inlineStr">
        <is>
          <t>Not yet due</t>
        </is>
      </c>
    </row>
    <row r="12">
      <c r="A12" s="13" t="n"/>
      <c r="B12" s="30" t="inlineStr">
        <is>
          <t>TOTALS</t>
        </is>
      </c>
      <c r="C12" s="13" t="n"/>
      <c r="D12" s="40">
        <f>SUM(D4:D11)</f>
        <v/>
      </c>
      <c r="E12" s="40">
        <f>SUM(E4:E11)</f>
        <v/>
      </c>
      <c r="F12" s="40">
        <f>SUM(F4:F11)</f>
        <v/>
      </c>
      <c r="G12" s="13" t="n"/>
      <c r="H12" s="13" t="n"/>
    </row>
  </sheetData>
  <mergeCells count="1">
    <mergeCell ref="A1:H1"/>
  </mergeCells>
  <conditionalFormatting sqref="F4:F11">
    <cfRule type="expression" priority="1" dxfId="2">
      <formula>F4&lt;0</formula>
    </cfRule>
    <cfRule type="expression" priority="2" dxfId="3">
      <formula>F4&gt;=0</formula>
    </cfRule>
  </conditionalFormatting>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18" customWidth="1" min="1" max="1"/>
    <col width="90" customWidth="1" min="2" max="2"/>
  </cols>
  <sheetData>
    <row r="1" ht="26" customHeight="1">
      <c r="A1" s="1" t="inlineStr">
        <is>
          <t>HOW TO USE THIS STRATA LEVY TRACKER</t>
        </is>
      </c>
    </row>
    <row r="2"/>
    <row r="3">
      <c r="A3" s="3" t="inlineStr">
        <is>
          <t>Sheet</t>
        </is>
      </c>
      <c r="B3" s="3" t="inlineStr">
        <is>
          <t>Purpose and Instructions</t>
        </is>
      </c>
    </row>
    <row r="4" ht="60" customHeight="1">
      <c r="A4" s="31" t="inlineStr">
        <is>
          <t>Levy Register</t>
        </is>
      </c>
      <c r="B4" s="32" t="inlineStr">
        <is>
          <t>Main register of all lot owners in the strata scheme. Enter Lot No, Owner Name, Suburb, Unit Entitlement, Admin Fund Levy and Capital Works Levy amounts, Due Date, Amount Paid and Date Paid (pale yellow cells are editable). Total Levy Due, Balance Owing, Status and Days Overdue are calculated automatically. Status shows Paid, Current or Overdue based on today's date.</t>
        </is>
      </c>
    </row>
    <row r="5" ht="60" customHeight="1">
      <c r="A5" s="33" t="inlineStr">
        <is>
          <t>Dashboard</t>
        </is>
      </c>
      <c r="B5" s="34" t="inlineStr">
        <is>
          <t>Provides a summary of total levies raised, collected and outstanding, along with collection rate and lot status counts. Use the Lot Lookup box to enter any Lot No and instantly view that owner's levy details. Charts visualise balance owing by lot and the overall status distribution.</t>
        </is>
      </c>
    </row>
    <row r="6" ht="60" customHeight="1">
      <c r="A6" s="31" t="inlineStr">
        <is>
          <t>Fund Budget</t>
        </is>
      </c>
      <c r="B6" s="32" t="inlineStr">
        <is>
          <t>Tracks the Administrative Fund and Capital Works Fund budgets against actual levy income collected each quarter, per NSW strata legislation requirements. Variance columns highlight shortfalls (red) or surpluses (green) against budget.</t>
        </is>
      </c>
    </row>
    <row r="7" ht="60" customHeight="1">
      <c r="A7" s="33" t="inlineStr">
        <is>
          <t>General</t>
        </is>
      </c>
      <c r="B7" s="34" t="inlineStr">
        <is>
          <t>All dates use the Australian format DD/MM/YYYY. All monetary values are in Australian dollars (AUD). Remember to update the Amount Paid and Date Paid columns in the Levy Register as owners make payments, so that Balance Owing and Status remain accurate.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2026-07-21T13:00:57Z</dcterms:created>
  <dcterms:modified xmlns:dcterms="http://purl.org/dc/terms/" xmlns:xsi="http://www.w3.org/2001/XMLSchema-instance" xsi:type="dcterms:W3CDTF">2026-07-21T13:00:57Z</dcterms:modified>
</cp:coreProperties>
</file>