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 Calculator" sheetId="1" state="visible" r:id="rId1"/>
    <sheet xmlns:r="http://schemas.openxmlformats.org/officeDocument/2006/relationships" name="Job Costing Data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DD/MM/YYYY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b val="1"/>
      <color rgb="0016A34A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06A4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right" vertical="center"/>
    </xf>
    <xf numFmtId="0" fontId="2" fillId="3" borderId="1" pivotButton="0" quotePrefix="0" xfId="0"/>
    <xf numFmtId="0" fontId="0" fillId="3" borderId="1" pivotButton="0" quotePrefix="0" xfId="0"/>
    <xf numFmtId="164" fontId="2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2" fillId="2" borderId="1" pivotButton="0" quotePrefix="0" xfId="0"/>
    <xf numFmtId="164" fontId="2" fillId="2" borderId="1" applyAlignment="1" pivotButton="0" quotePrefix="0" xfId="0">
      <alignment horizontal="right" vertical="center"/>
    </xf>
    <xf numFmtId="0" fontId="3" fillId="6" borderId="1" pivotButton="0" quotePrefix="0" xfId="0"/>
    <xf numFmtId="164" fontId="3" fillId="6" borderId="1" pivotButton="0" quotePrefix="0" xfId="0"/>
    <xf numFmtId="0" fontId="3" fillId="4" borderId="1" pivotButton="0" quotePrefix="0" xfId="0"/>
    <xf numFmtId="164" fontId="3" fillId="4" borderId="1" pivotButton="0" quotePrefix="0" xfId="0"/>
    <xf numFmtId="0" fontId="4" fillId="6" borderId="1" applyAlignment="1" pivotButton="0" quotePrefix="0" xfId="0">
      <alignment horizontal="left" vertical="center"/>
    </xf>
    <xf numFmtId="3" fontId="5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164" fontId="5" fillId="5" borderId="1" applyAlignment="1" pivotButton="0" quotePrefix="0" xfId="0">
      <alignment horizontal="right" vertical="center"/>
    </xf>
    <xf numFmtId="10" fontId="5" fillId="5" borderId="1" applyAlignment="1" pivotButton="0" quotePrefix="0" xfId="0">
      <alignment horizontal="right" vertical="center"/>
    </xf>
    <xf numFmtId="0" fontId="0" fillId="4" borderId="1" pivotButton="0" quotePrefix="0" xfId="0"/>
    <xf numFmtId="164" fontId="0" fillId="4" borderId="1" pivotButton="0" quotePrefix="0" xfId="0"/>
    <xf numFmtId="0" fontId="0" fillId="6" borderId="1" pivotButton="0" quotePrefix="0" xfId="0"/>
    <xf numFmtId="164" fontId="0" fillId="6" borderId="1" pivotButton="0" quotePrefix="0" xfId="0"/>
    <xf numFmtId="0" fontId="2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3" fillId="6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Quote Value by Job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Dashboard'!E22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'Summary Dashboard'!$D$23:$D$31</f>
            </numRef>
          </cat>
          <val>
            <numRef>
              <f>'Summary Dashboard'!$E$23:$E$31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Job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AUD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Quote Status Split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Dashboard'!E33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Dashboard'!$D$34:$D$36</f>
            </numRef>
          </cat>
          <val>
            <numRef>
              <f>'Summary Dashboard'!$E$34:$E$36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38" customWidth="1" min="2" max="2"/>
    <col width="7" customWidth="1" min="3" max="3"/>
    <col width="8" customWidth="1" min="4" max="4"/>
    <col width="14" customWidth="1" min="5" max="5"/>
    <col width="11" customWidth="1" min="6" max="6"/>
    <col width="15" customWidth="1" min="7" max="7"/>
    <col width="14" customWidth="1" min="8" max="8"/>
    <col width="15" customWidth="1" min="9" max="9"/>
    <col width="13" customWidth="1" min="10" max="10"/>
    <col width="12" customWidth="1" min="11" max="11"/>
    <col width="10" customWidth="1" min="12" max="12"/>
    <col width="15" customWidth="1" min="13" max="13"/>
    <col width="18" customWidth="1" min="14" max="14"/>
    <col width="22" customWidth="1" min="15" max="15"/>
  </cols>
  <sheetData>
    <row r="1" ht="30" customHeight="1">
      <c r="A1" s="1" t="inlineStr">
        <is>
          <t>TRADIE JOB QUOTE TEMPLATE — AUSTRALIA</t>
        </is>
      </c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6" t="n"/>
    </row>
    <row r="2" ht="22" customHeight="1">
      <c r="A2" s="2" t="inlineStr">
        <is>
          <t>Item / Category</t>
        </is>
      </c>
      <c r="B2" s="2" t="inlineStr">
        <is>
          <t>Description</t>
        </is>
      </c>
      <c r="C2" s="2" t="inlineStr">
        <is>
          <t>Qty</t>
        </is>
      </c>
      <c r="D2" s="2" t="inlineStr">
        <is>
          <t>Unit</t>
        </is>
      </c>
      <c r="E2" s="2" t="inlineStr">
        <is>
          <t>Unit Cost (AUD)</t>
        </is>
      </c>
      <c r="F2" s="2" t="inlineStr">
        <is>
          <t>Labour Hrs</t>
        </is>
      </c>
      <c r="G2" s="2" t="inlineStr">
        <is>
          <t>Hourly Rate (AUD)</t>
        </is>
      </c>
      <c r="H2" s="2" t="inlineStr">
        <is>
          <t>Labour Cost</t>
        </is>
      </c>
      <c r="I2" s="2" t="inlineStr">
        <is>
          <t>Materials Cost</t>
        </is>
      </c>
      <c r="J2" s="2" t="inlineStr">
        <is>
          <t>Subtotal</t>
        </is>
      </c>
      <c r="K2" s="2" t="inlineStr">
        <is>
          <t>GST (10%)</t>
        </is>
      </c>
      <c r="L2" s="2" t="inlineStr">
        <is>
          <t>Margin %</t>
        </is>
      </c>
      <c r="M2" s="2" t="inlineStr">
        <is>
          <t>Margin Amount</t>
        </is>
      </c>
      <c r="N2" s="2" t="inlineStr">
        <is>
          <t>Quote Price (incl. GST)</t>
        </is>
      </c>
      <c r="O2" s="2" t="inlineStr">
        <is>
          <t>Notes</t>
        </is>
      </c>
    </row>
    <row r="3" ht="18" customHeight="1">
      <c r="A3" s="3" t="inlineStr">
        <is>
          <t>Electrical</t>
        </is>
      </c>
      <c r="B3" s="3" t="inlineStr">
        <is>
          <t>Electrical fit-out — switchboard upgrade</t>
        </is>
      </c>
      <c r="C3" s="4" t="n">
        <v>2</v>
      </c>
      <c r="D3" s="3" t="inlineStr">
        <is>
          <t>Job</t>
        </is>
      </c>
      <c r="E3" s="5" t="n">
        <v>850</v>
      </c>
      <c r="F3" s="4" t="n">
        <v>6</v>
      </c>
      <c r="G3" s="5" t="n">
        <v>95</v>
      </c>
      <c r="H3" s="6">
        <f>IF(F3="","",F3*G3)</f>
        <v/>
      </c>
      <c r="I3" s="5" t="n">
        <v>320</v>
      </c>
      <c r="J3" s="6">
        <f>IF(H3="","",H3+I3)</f>
        <v/>
      </c>
      <c r="K3" s="6">
        <f>IF(J3="","",J3*0.1)</f>
        <v/>
      </c>
      <c r="L3" s="7" t="n">
        <v>0.15</v>
      </c>
      <c r="M3" s="6">
        <f>IF(J3="","",J3*L3)</f>
        <v/>
      </c>
      <c r="N3" s="6">
        <f>IF(J3="","",J3+K3+M3)</f>
        <v/>
      </c>
      <c r="O3" s="3" t="inlineStr">
        <is>
          <t>Allow for permit</t>
        </is>
      </c>
    </row>
    <row r="4" ht="18" customHeight="1">
      <c r="A4" s="8" t="inlineStr">
        <is>
          <t>Plumbing</t>
        </is>
      </c>
      <c r="B4" s="8" t="inlineStr">
        <is>
          <t>Bathroom repair — tap and waste replacement</t>
        </is>
      </c>
      <c r="C4" s="4" t="n">
        <v>1</v>
      </c>
      <c r="D4" s="8" t="inlineStr">
        <is>
          <t>Job</t>
        </is>
      </c>
      <c r="E4" s="5" t="n">
        <v>420</v>
      </c>
      <c r="F4" s="4" t="n">
        <v>3.5</v>
      </c>
      <c r="G4" s="5" t="n">
        <v>90</v>
      </c>
      <c r="H4" s="9">
        <f>IF(F4="","",F4*G4)</f>
        <v/>
      </c>
      <c r="I4" s="5" t="n">
        <v>180</v>
      </c>
      <c r="J4" s="9">
        <f>IF(H4="","",H4+I4)</f>
        <v/>
      </c>
      <c r="K4" s="9">
        <f>IF(J4="","",J4*0.1)</f>
        <v/>
      </c>
      <c r="L4" s="7" t="n">
        <v>0.12</v>
      </c>
      <c r="M4" s="9">
        <f>IF(J4="","",J4*L4)</f>
        <v/>
      </c>
      <c r="N4" s="9">
        <f>IF(J4="","",J4+K4+M4)</f>
        <v/>
      </c>
      <c r="O4" s="8" t="inlineStr"/>
    </row>
    <row r="5" ht="18" customHeight="1">
      <c r="A5" s="3" t="inlineStr">
        <is>
          <t>Carpentry</t>
        </is>
      </c>
      <c r="B5" s="3" t="inlineStr">
        <is>
          <t>Deck maintenance — sand, stain, reseal</t>
        </is>
      </c>
      <c r="C5" s="4" t="n">
        <v>1</v>
      </c>
      <c r="D5" s="3" t="inlineStr">
        <is>
          <t>Job</t>
        </is>
      </c>
      <c r="E5" s="5" t="n">
        <v>550</v>
      </c>
      <c r="F5" s="4" t="n">
        <v>5</v>
      </c>
      <c r="G5" s="5" t="n">
        <v>85</v>
      </c>
      <c r="H5" s="6">
        <f>IF(F5="","",F5*G5)</f>
        <v/>
      </c>
      <c r="I5" s="5" t="n">
        <v>210</v>
      </c>
      <c r="J5" s="6">
        <f>IF(H5="","",H5+I5)</f>
        <v/>
      </c>
      <c r="K5" s="6">
        <f>IF(J5="","",J5*0.1)</f>
        <v/>
      </c>
      <c r="L5" s="7" t="n">
        <v>0.15</v>
      </c>
      <c r="M5" s="6">
        <f>IF(J5="","",J5*L5)</f>
        <v/>
      </c>
      <c r="N5" s="6">
        <f>IF(J5="","",J5+K5+M5)</f>
        <v/>
      </c>
      <c r="O5" s="3" t="inlineStr">
        <is>
          <t>Weather dependent</t>
        </is>
      </c>
    </row>
    <row r="6" ht="18" customHeight="1">
      <c r="A6" s="8" t="inlineStr">
        <is>
          <t>Plumbing</t>
        </is>
      </c>
      <c r="B6" s="8" t="inlineStr">
        <is>
          <t>Kitchen plumbing — sink and dishwasher</t>
        </is>
      </c>
      <c r="C6" s="4" t="n">
        <v>1</v>
      </c>
      <c r="D6" s="8" t="inlineStr">
        <is>
          <t>Job</t>
        </is>
      </c>
      <c r="E6" s="5" t="n">
        <v>380</v>
      </c>
      <c r="F6" s="4" t="n">
        <v>4</v>
      </c>
      <c r="G6" s="5" t="n">
        <v>90</v>
      </c>
      <c r="H6" s="9">
        <f>IF(F6="","",F6*G6)</f>
        <v/>
      </c>
      <c r="I6" s="5" t="n">
        <v>195</v>
      </c>
      <c r="J6" s="9">
        <f>IF(H6="","",H6+I6)</f>
        <v/>
      </c>
      <c r="K6" s="9">
        <f>IF(J6="","",J6*0.1)</f>
        <v/>
      </c>
      <c r="L6" s="7" t="n">
        <v>0.12</v>
      </c>
      <c r="M6" s="9">
        <f>IF(J6="","",J6*L6)</f>
        <v/>
      </c>
      <c r="N6" s="9">
        <f>IF(J6="","",J6+K6+M6)</f>
        <v/>
      </c>
      <c r="O6" s="8" t="inlineStr"/>
    </row>
    <row r="7" ht="18" customHeight="1">
      <c r="A7" s="3" t="inlineStr">
        <is>
          <t>Fencing</t>
        </is>
      </c>
      <c r="B7" s="3" t="inlineStr">
        <is>
          <t>Fence repair — replace palings and rails</t>
        </is>
      </c>
      <c r="C7" s="4" t="n">
        <v>3</v>
      </c>
      <c r="D7" s="3" t="inlineStr">
        <is>
          <t>Panel</t>
        </is>
      </c>
      <c r="E7" s="5" t="n">
        <v>120</v>
      </c>
      <c r="F7" s="4" t="n">
        <v>4.5</v>
      </c>
      <c r="G7" s="5" t="n">
        <v>80</v>
      </c>
      <c r="H7" s="6">
        <f>IF(F7="","",F7*G7)</f>
        <v/>
      </c>
      <c r="I7" s="5" t="n">
        <v>360</v>
      </c>
      <c r="J7" s="6">
        <f>IF(H7="","",H7+I7)</f>
        <v/>
      </c>
      <c r="K7" s="6">
        <f>IF(J7="","",J7*0.1)</f>
        <v/>
      </c>
      <c r="L7" s="7" t="n">
        <v>0.1</v>
      </c>
      <c r="M7" s="6">
        <f>IF(J7="","",J7*L7)</f>
        <v/>
      </c>
      <c r="N7" s="6">
        <f>IF(J7="","",J7+K7+M7)</f>
        <v/>
      </c>
      <c r="O7" s="3" t="inlineStr">
        <is>
          <t>Colorbond or timber</t>
        </is>
      </c>
    </row>
    <row r="8" ht="18" customHeight="1">
      <c r="A8" s="8" t="inlineStr">
        <is>
          <t>HVAC</t>
        </is>
      </c>
      <c r="B8" s="8" t="inlineStr">
        <is>
          <t>Split system install — supply and install</t>
        </is>
      </c>
      <c r="C8" s="4" t="n">
        <v>1</v>
      </c>
      <c r="D8" s="8" t="inlineStr">
        <is>
          <t>Unit</t>
        </is>
      </c>
      <c r="E8" s="5" t="n">
        <v>950</v>
      </c>
      <c r="F8" s="4" t="n">
        <v>5.5</v>
      </c>
      <c r="G8" s="5" t="n">
        <v>95</v>
      </c>
      <c r="H8" s="9">
        <f>IF(F8="","",F8*G8)</f>
        <v/>
      </c>
      <c r="I8" s="5" t="n">
        <v>750</v>
      </c>
      <c r="J8" s="9">
        <f>IF(H8="","",H8+I8)</f>
        <v/>
      </c>
      <c r="K8" s="9">
        <f>IF(J8="","",J8*0.1)</f>
        <v/>
      </c>
      <c r="L8" s="7" t="n">
        <v>0.18</v>
      </c>
      <c r="M8" s="9">
        <f>IF(J8="","",J8*L8)</f>
        <v/>
      </c>
      <c r="N8" s="9">
        <f>IF(J8="","",J8+K8+M8)</f>
        <v/>
      </c>
      <c r="O8" s="8" t="inlineStr">
        <is>
          <t>Brand: Daikin</t>
        </is>
      </c>
    </row>
    <row r="9" ht="18" customHeight="1">
      <c r="A9" s="3" t="inlineStr">
        <is>
          <t>Painting</t>
        </is>
      </c>
      <c r="B9" s="3" t="inlineStr">
        <is>
          <t>Painting touch-up — interior two rooms</t>
        </is>
      </c>
      <c r="C9" s="4" t="n">
        <v>2</v>
      </c>
      <c r="D9" s="3" t="inlineStr">
        <is>
          <t>Room</t>
        </is>
      </c>
      <c r="E9" s="5" t="n">
        <v>280</v>
      </c>
      <c r="F9" s="4" t="n">
        <v>6</v>
      </c>
      <c r="G9" s="5" t="n">
        <v>75</v>
      </c>
      <c r="H9" s="6">
        <f>IF(F9="","",F9*G9)</f>
        <v/>
      </c>
      <c r="I9" s="5" t="n">
        <v>240</v>
      </c>
      <c r="J9" s="6">
        <f>IF(H9="","",H9+I9)</f>
        <v/>
      </c>
      <c r="K9" s="6">
        <f>IF(J9="","",J9*0.1)</f>
        <v/>
      </c>
      <c r="L9" s="7" t="n">
        <v>0.1</v>
      </c>
      <c r="M9" s="6">
        <f>IF(J9="","",J9*L9)</f>
        <v/>
      </c>
      <c r="N9" s="6">
        <f>IF(J9="","",J9+K9+M9)</f>
        <v/>
      </c>
      <c r="O9" s="3" t="inlineStr">
        <is>
          <t>Dulux low-VOC</t>
        </is>
      </c>
    </row>
    <row r="10" ht="18" customHeight="1">
      <c r="A10" s="8" t="inlineStr">
        <is>
          <t>Roofing</t>
        </is>
      </c>
      <c r="B10" s="8" t="inlineStr">
        <is>
          <t>Roofing inspection — valley and ridge tiles</t>
        </is>
      </c>
      <c r="C10" s="4" t="n">
        <v>1</v>
      </c>
      <c r="D10" s="8" t="inlineStr">
        <is>
          <t>Job</t>
        </is>
      </c>
      <c r="E10" s="5" t="n">
        <v>300</v>
      </c>
      <c r="F10" s="4" t="n">
        <v>2.5</v>
      </c>
      <c r="G10" s="5" t="n">
        <v>90</v>
      </c>
      <c r="H10" s="9">
        <f>IF(F10="","",F10*G10)</f>
        <v/>
      </c>
      <c r="I10" s="5" t="n">
        <v>80</v>
      </c>
      <c r="J10" s="9">
        <f>IF(H10="","",H10+I10)</f>
        <v/>
      </c>
      <c r="K10" s="9">
        <f>IF(J10="","",J10*0.1)</f>
        <v/>
      </c>
      <c r="L10" s="7" t="n">
        <v>0.12</v>
      </c>
      <c r="M10" s="9">
        <f>IF(J10="","",J10*L10)</f>
        <v/>
      </c>
      <c r="N10" s="9">
        <f>IF(J10="","",J10+K10+M10)</f>
        <v/>
      </c>
      <c r="O10" s="8" t="inlineStr">
        <is>
          <t>Report included</t>
        </is>
      </c>
    </row>
    <row r="11" ht="18" customHeight="1">
      <c r="A11" s="3" t="inlineStr">
        <is>
          <t>Drainage</t>
        </is>
      </c>
      <c r="B11" s="3" t="inlineStr">
        <is>
          <t>Gutter replacement — 12m colorbond gutters</t>
        </is>
      </c>
      <c r="C11" s="4" t="n">
        <v>1</v>
      </c>
      <c r="D11" s="3" t="inlineStr">
        <is>
          <t>Job</t>
        </is>
      </c>
      <c r="E11" s="5" t="n">
        <v>480</v>
      </c>
      <c r="F11" s="4" t="n">
        <v>3</v>
      </c>
      <c r="G11" s="5" t="n">
        <v>85</v>
      </c>
      <c r="H11" s="6">
        <f>IF(F11="","",F11*G11)</f>
        <v/>
      </c>
      <c r="I11" s="5" t="n">
        <v>290</v>
      </c>
      <c r="J11" s="6">
        <f>IF(H11="","",H11+I11)</f>
        <v/>
      </c>
      <c r="K11" s="6">
        <f>IF(J11="","",J11*0.1)</f>
        <v/>
      </c>
      <c r="L11" s="7" t="n">
        <v>0.12</v>
      </c>
      <c r="M11" s="6">
        <f>IF(J11="","",J11*L11)</f>
        <v/>
      </c>
      <c r="N11" s="6">
        <f>IF(J11="","",J11+K11+M11)</f>
        <v/>
      </c>
      <c r="O11" s="3" t="inlineStr">
        <is>
          <t>Leaf guard optional</t>
        </is>
      </c>
    </row>
    <row r="12" ht="18" customHeight="1">
      <c r="A12" s="8" t="inlineStr">
        <is>
          <t>Maintenance</t>
        </is>
      </c>
      <c r="B12" s="8" t="inlineStr">
        <is>
          <t>General maintenance — handyman tasks</t>
        </is>
      </c>
      <c r="C12" s="4" t="n">
        <v>1</v>
      </c>
      <c r="D12" s="8" t="inlineStr">
        <is>
          <t>Job</t>
        </is>
      </c>
      <c r="E12" s="5" t="n">
        <v>200</v>
      </c>
      <c r="F12" s="4" t="n">
        <v>2</v>
      </c>
      <c r="G12" s="5" t="n">
        <v>75</v>
      </c>
      <c r="H12" s="9">
        <f>IF(F12="","",F12*G12)</f>
        <v/>
      </c>
      <c r="I12" s="5" t="n">
        <v>95</v>
      </c>
      <c r="J12" s="9">
        <f>IF(H12="","",H12+I12)</f>
        <v/>
      </c>
      <c r="K12" s="9">
        <f>IF(J12="","",J12*0.1)</f>
        <v/>
      </c>
      <c r="L12" s="7" t="n">
        <v>0.1</v>
      </c>
      <c r="M12" s="9">
        <f>IF(J12="","",J12*L12)</f>
        <v/>
      </c>
      <c r="N12" s="9">
        <f>IF(J12="","",J12+K12+M12)</f>
        <v/>
      </c>
      <c r="O12" s="8" t="inlineStr">
        <is>
          <t>4hr minimum charge</t>
        </is>
      </c>
    </row>
    <row r="13" ht="20" customHeight="1">
      <c r="A13" s="10" t="inlineStr">
        <is>
          <t>TOTALS</t>
        </is>
      </c>
      <c r="B13" s="11" t="n"/>
      <c r="C13" s="11" t="n"/>
      <c r="D13" s="11" t="n"/>
      <c r="E13" s="11" t="n"/>
      <c r="F13" s="11" t="n"/>
      <c r="G13" s="11" t="n"/>
      <c r="H13" s="12">
        <f>SUM(H3:H12)</f>
        <v/>
      </c>
      <c r="I13" s="12">
        <f>SUM(I3:I12)</f>
        <v/>
      </c>
      <c r="J13" s="12">
        <f>SUM(J3:J12)</f>
        <v/>
      </c>
      <c r="K13" s="12">
        <f>SUM(K3:K12)</f>
        <v/>
      </c>
      <c r="L13" s="11" t="n"/>
      <c r="M13" s="12">
        <f>SUM(M3:M12)</f>
        <v/>
      </c>
      <c r="N13" s="12">
        <f>SUM(N3:N12)</f>
        <v/>
      </c>
      <c r="O13" s="11" t="n"/>
    </row>
  </sheetData>
  <mergeCells count="1">
    <mergeCell ref="A1:O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4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38" customWidth="1" min="7" max="7"/>
    <col width="11" customWidth="1" min="8" max="8"/>
    <col width="13" customWidth="1" min="9" max="9"/>
    <col width="15" customWidth="1" min="10" max="10"/>
    <col width="13" customWidth="1" min="11" max="11"/>
    <col width="14" customWidth="1" min="12" max="12"/>
    <col width="12" customWidth="1" min="13" max="13"/>
    <col width="14" customWidth="1" min="14" max="14"/>
    <col width="12" customWidth="1" min="15" max="15"/>
  </cols>
  <sheetData>
    <row r="1" ht="28" customHeight="1">
      <c r="A1" s="1" t="inlineStr">
        <is>
          <t>JOB COSTING DATA — QUOTE PIPELINE 2026</t>
        </is>
      </c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6" t="n"/>
    </row>
    <row r="2" ht="20" customHeight="1">
      <c r="A2" s="2" t="inlineStr">
        <is>
          <t>Job ID</t>
        </is>
      </c>
      <c r="B2" s="2" t="inlineStr">
        <is>
          <t>Quote Date</t>
        </is>
      </c>
      <c r="C2" s="2" t="inlineStr">
        <is>
          <t>Customer Name</t>
        </is>
      </c>
      <c r="D2" s="2" t="inlineStr">
        <is>
          <t>Suburb</t>
        </is>
      </c>
      <c r="E2" s="2" t="inlineStr">
        <is>
          <t>City</t>
        </is>
      </c>
      <c r="F2" s="2" t="inlineStr">
        <is>
          <t>Job Type</t>
        </is>
      </c>
      <c r="G2" s="2" t="inlineStr">
        <is>
          <t>Description</t>
        </is>
      </c>
      <c r="H2" s="2" t="inlineStr">
        <is>
          <t>Labour Hrs</t>
        </is>
      </c>
      <c r="I2" s="2" t="inlineStr">
        <is>
          <t>Hourly Rate</t>
        </is>
      </c>
      <c r="J2" s="2" t="inlineStr">
        <is>
          <t>Materials Cost</t>
        </is>
      </c>
      <c r="K2" s="2" t="inlineStr">
        <is>
          <t>Travel Cost</t>
        </is>
      </c>
      <c r="L2" s="2" t="inlineStr">
        <is>
          <t>Base Cost</t>
        </is>
      </c>
      <c r="M2" s="2" t="inlineStr">
        <is>
          <t>GST</t>
        </is>
      </c>
      <c r="N2" s="2" t="inlineStr">
        <is>
          <t>Total Quote</t>
        </is>
      </c>
      <c r="O2" s="2" t="inlineStr">
        <is>
          <t>Status</t>
        </is>
      </c>
    </row>
    <row r="3" ht="18" customHeight="1">
      <c r="A3" s="3" t="inlineStr">
        <is>
          <t>Q2026-001</t>
        </is>
      </c>
      <c r="B3" s="13" t="inlineStr">
        <is>
          <t>14/03/2026</t>
        </is>
      </c>
      <c r="C3" s="3" t="inlineStr">
        <is>
          <t>Jack Thompson</t>
        </is>
      </c>
      <c r="D3" s="3" t="inlineStr">
        <is>
          <t>Surry Hills</t>
        </is>
      </c>
      <c r="E3" s="3" t="inlineStr">
        <is>
          <t>Sydney</t>
        </is>
      </c>
      <c r="F3" s="3" t="inlineStr">
        <is>
          <t>Electrical</t>
        </is>
      </c>
      <c r="G3" s="3" t="inlineStr">
        <is>
          <t>Switchboard upgrade &amp; safety inspection</t>
        </is>
      </c>
      <c r="H3" s="14" t="n">
        <v>6</v>
      </c>
      <c r="I3" s="6" t="n">
        <v>95</v>
      </c>
      <c r="J3" s="6" t="n">
        <v>320</v>
      </c>
      <c r="K3" s="6" t="n">
        <v>45</v>
      </c>
      <c r="L3" s="6">
        <f>H3*I3+J3+K3</f>
        <v/>
      </c>
      <c r="M3" s="6">
        <f>L3*0.1</f>
        <v/>
      </c>
      <c r="N3" s="6">
        <f>L3+M3</f>
        <v/>
      </c>
      <c r="O3" s="3" t="inlineStr">
        <is>
          <t>Won</t>
        </is>
      </c>
    </row>
    <row r="4" ht="18" customHeight="1">
      <c r="A4" s="8" t="inlineStr">
        <is>
          <t>Q2026-002</t>
        </is>
      </c>
      <c r="B4" s="15" t="inlineStr">
        <is>
          <t>22/03/2026</t>
        </is>
      </c>
      <c r="C4" s="8" t="inlineStr">
        <is>
          <t>Olivia Harris</t>
        </is>
      </c>
      <c r="D4" s="8" t="inlineStr">
        <is>
          <t>Richmond</t>
        </is>
      </c>
      <c r="E4" s="8" t="inlineStr">
        <is>
          <t>Melbourne</t>
        </is>
      </c>
      <c r="F4" s="8" t="inlineStr">
        <is>
          <t>Plumbing</t>
        </is>
      </c>
      <c r="G4" s="8" t="inlineStr">
        <is>
          <t>Bathroom repair — tap and waste</t>
        </is>
      </c>
      <c r="H4" s="16" t="n">
        <v>3.5</v>
      </c>
      <c r="I4" s="9" t="n">
        <v>90</v>
      </c>
      <c r="J4" s="9" t="n">
        <v>180</v>
      </c>
      <c r="K4" s="9" t="n">
        <v>35</v>
      </c>
      <c r="L4" s="9">
        <f>H4*I4+J4+K4</f>
        <v/>
      </c>
      <c r="M4" s="9">
        <f>L4*0.1</f>
        <v/>
      </c>
      <c r="N4" s="9">
        <f>L4+M4</f>
        <v/>
      </c>
      <c r="O4" s="8" t="inlineStr">
        <is>
          <t>Won</t>
        </is>
      </c>
    </row>
    <row r="5" ht="18" customHeight="1">
      <c r="A5" s="3" t="inlineStr">
        <is>
          <t>Q2026-003</t>
        </is>
      </c>
      <c r="B5" s="13" t="inlineStr">
        <is>
          <t>05/04/2026</t>
        </is>
      </c>
      <c r="C5" s="3" t="inlineStr">
        <is>
          <t>Liam Wilson</t>
        </is>
      </c>
      <c r="D5" s="3" t="inlineStr">
        <is>
          <t>Fortitude Valley</t>
        </is>
      </c>
      <c r="E5" s="3" t="inlineStr">
        <is>
          <t>Brisbane</t>
        </is>
      </c>
      <c r="F5" s="3" t="inlineStr">
        <is>
          <t>Carpentry</t>
        </is>
      </c>
      <c r="G5" s="3" t="inlineStr">
        <is>
          <t>Deck maintenance — sand and reseal</t>
        </is>
      </c>
      <c r="H5" s="14" t="n">
        <v>5</v>
      </c>
      <c r="I5" s="6" t="n">
        <v>85</v>
      </c>
      <c r="J5" s="6" t="n">
        <v>210</v>
      </c>
      <c r="K5" s="6" t="n">
        <v>40</v>
      </c>
      <c r="L5" s="6">
        <f>H5*I5+J5+K5</f>
        <v/>
      </c>
      <c r="M5" s="6">
        <f>L5*0.1</f>
        <v/>
      </c>
      <c r="N5" s="6">
        <f>L5+M5</f>
        <v/>
      </c>
      <c r="O5" s="3" t="inlineStr">
        <is>
          <t>Pending</t>
        </is>
      </c>
    </row>
    <row r="6" ht="18" customHeight="1">
      <c r="A6" s="8" t="inlineStr">
        <is>
          <t>Q2026-004</t>
        </is>
      </c>
      <c r="B6" s="15" t="inlineStr">
        <is>
          <t>11/04/2026</t>
        </is>
      </c>
      <c r="C6" s="8" t="inlineStr">
        <is>
          <t>Charlotte Brown</t>
        </is>
      </c>
      <c r="D6" s="8" t="inlineStr">
        <is>
          <t>Subiaco</t>
        </is>
      </c>
      <c r="E6" s="8" t="inlineStr">
        <is>
          <t>Perth</t>
        </is>
      </c>
      <c r="F6" s="8" t="inlineStr">
        <is>
          <t>Plumbing</t>
        </is>
      </c>
      <c r="G6" s="8" t="inlineStr">
        <is>
          <t>Kitchen sink and dishwasher plumbing</t>
        </is>
      </c>
      <c r="H6" s="16" t="n">
        <v>4</v>
      </c>
      <c r="I6" s="9" t="n">
        <v>90</v>
      </c>
      <c r="J6" s="9" t="n">
        <v>195</v>
      </c>
      <c r="K6" s="9" t="n">
        <v>50</v>
      </c>
      <c r="L6" s="9">
        <f>H6*I6+J6+K6</f>
        <v/>
      </c>
      <c r="M6" s="9">
        <f>L6*0.1</f>
        <v/>
      </c>
      <c r="N6" s="9">
        <f>L6+M6</f>
        <v/>
      </c>
      <c r="O6" s="8" t="inlineStr">
        <is>
          <t>Pending</t>
        </is>
      </c>
    </row>
    <row r="7" ht="18" customHeight="1">
      <c r="A7" s="3" t="inlineStr">
        <is>
          <t>Q2026-005</t>
        </is>
      </c>
      <c r="B7" s="13" t="inlineStr">
        <is>
          <t>19/04/2026</t>
        </is>
      </c>
      <c r="C7" s="3" t="inlineStr">
        <is>
          <t>Noah Martin</t>
        </is>
      </c>
      <c r="D7" s="3" t="inlineStr">
        <is>
          <t>Glenelg</t>
        </is>
      </c>
      <c r="E7" s="3" t="inlineStr">
        <is>
          <t>Adelaide</t>
        </is>
      </c>
      <c r="F7" s="3" t="inlineStr">
        <is>
          <t>Fencing</t>
        </is>
      </c>
      <c r="G7" s="3" t="inlineStr">
        <is>
          <t>Fence repair — colorbond palings</t>
        </is>
      </c>
      <c r="H7" s="14" t="n">
        <v>4.5</v>
      </c>
      <c r="I7" s="6" t="n">
        <v>80</v>
      </c>
      <c r="J7" s="6" t="n">
        <v>360</v>
      </c>
      <c r="K7" s="6" t="n">
        <v>30</v>
      </c>
      <c r="L7" s="6">
        <f>H7*I7+J7+K7</f>
        <v/>
      </c>
      <c r="M7" s="6">
        <f>L7*0.1</f>
        <v/>
      </c>
      <c r="N7" s="6">
        <f>L7+M7</f>
        <v/>
      </c>
      <c r="O7" s="3" t="inlineStr">
        <is>
          <t>Lost</t>
        </is>
      </c>
    </row>
    <row r="8" ht="18" customHeight="1">
      <c r="A8" s="8" t="inlineStr">
        <is>
          <t>Q2026-006</t>
        </is>
      </c>
      <c r="B8" s="15" t="inlineStr">
        <is>
          <t>28/04/2026</t>
        </is>
      </c>
      <c r="C8" s="8" t="inlineStr">
        <is>
          <t>Mia Taylor</t>
        </is>
      </c>
      <c r="D8" s="8" t="inlineStr">
        <is>
          <t>Broadbeach</t>
        </is>
      </c>
      <c r="E8" s="8" t="inlineStr">
        <is>
          <t>Gold Coast</t>
        </is>
      </c>
      <c r="F8" s="8" t="inlineStr">
        <is>
          <t>HVAC</t>
        </is>
      </c>
      <c r="G8" s="8" t="inlineStr">
        <is>
          <t>Split system supply and install</t>
        </is>
      </c>
      <c r="H8" s="16" t="n">
        <v>5.5</v>
      </c>
      <c r="I8" s="9" t="n">
        <v>95</v>
      </c>
      <c r="J8" s="9" t="n">
        <v>750</v>
      </c>
      <c r="K8" s="9" t="n">
        <v>55</v>
      </c>
      <c r="L8" s="9">
        <f>H8*I8+J8+K8</f>
        <v/>
      </c>
      <c r="M8" s="9">
        <f>L8*0.1</f>
        <v/>
      </c>
      <c r="N8" s="9">
        <f>L8+M8</f>
        <v/>
      </c>
      <c r="O8" s="8" t="inlineStr">
        <is>
          <t>Won</t>
        </is>
      </c>
    </row>
    <row r="9" ht="18" customHeight="1">
      <c r="A9" s="3" t="inlineStr">
        <is>
          <t>Q2026-007</t>
        </is>
      </c>
      <c r="B9" s="13" t="inlineStr">
        <is>
          <t>06/05/2026</t>
        </is>
      </c>
      <c r="C9" s="3" t="inlineStr">
        <is>
          <t>Ethan Clark</t>
        </is>
      </c>
      <c r="D9" s="3" t="inlineStr">
        <is>
          <t>Hamilton</t>
        </is>
      </c>
      <c r="E9" s="3" t="inlineStr">
        <is>
          <t>Newcastle</t>
        </is>
      </c>
      <c r="F9" s="3" t="inlineStr">
        <is>
          <t>Painting</t>
        </is>
      </c>
      <c r="G9" s="3" t="inlineStr">
        <is>
          <t>Interior painting — two rooms</t>
        </is>
      </c>
      <c r="H9" s="14" t="n">
        <v>6</v>
      </c>
      <c r="I9" s="6" t="n">
        <v>75</v>
      </c>
      <c r="J9" s="6" t="n">
        <v>240</v>
      </c>
      <c r="K9" s="6" t="n">
        <v>25</v>
      </c>
      <c r="L9" s="6">
        <f>H9*I9+J9+K9</f>
        <v/>
      </c>
      <c r="M9" s="6">
        <f>L9*0.1</f>
        <v/>
      </c>
      <c r="N9" s="6">
        <f>L9+M9</f>
        <v/>
      </c>
      <c r="O9" s="3" t="inlineStr">
        <is>
          <t>Pending</t>
        </is>
      </c>
    </row>
    <row r="10" ht="18" customHeight="1">
      <c r="A10" s="8" t="inlineStr">
        <is>
          <t>Q2026-008</t>
        </is>
      </c>
      <c r="B10" s="15" t="inlineStr">
        <is>
          <t>14/05/2026</t>
        </is>
      </c>
      <c r="C10" s="8" t="inlineStr">
        <is>
          <t>Ruby Anderson</t>
        </is>
      </c>
      <c r="D10" s="8" t="inlineStr">
        <is>
          <t>Braddon</t>
        </is>
      </c>
      <c r="E10" s="8" t="inlineStr">
        <is>
          <t>Canberra</t>
        </is>
      </c>
      <c r="F10" s="8" t="inlineStr">
        <is>
          <t>Roofing</t>
        </is>
      </c>
      <c r="G10" s="8" t="inlineStr">
        <is>
          <t>Roof inspection — valley and ridge tiles</t>
        </is>
      </c>
      <c r="H10" s="16" t="n">
        <v>2.5</v>
      </c>
      <c r="I10" s="9" t="n">
        <v>90</v>
      </c>
      <c r="J10" s="9" t="n">
        <v>80</v>
      </c>
      <c r="K10" s="9" t="n">
        <v>60</v>
      </c>
      <c r="L10" s="9">
        <f>H10*I10+J10+K10</f>
        <v/>
      </c>
      <c r="M10" s="9">
        <f>L10*0.1</f>
        <v/>
      </c>
      <c r="N10" s="9">
        <f>L10+M10</f>
        <v/>
      </c>
      <c r="O10" s="8" t="inlineStr">
        <is>
          <t>Won</t>
        </is>
      </c>
    </row>
    <row r="11" ht="18" customHeight="1">
      <c r="A11" s="3" t="inlineStr">
        <is>
          <t>Q2026-009</t>
        </is>
      </c>
      <c r="B11" s="13" t="inlineStr">
        <is>
          <t>21/05/2026</t>
        </is>
      </c>
      <c r="C11" s="3" t="inlineStr">
        <is>
          <t>Cooper Scott</t>
        </is>
      </c>
      <c r="D11" s="3" t="inlineStr">
        <is>
          <t>Sandy Bay</t>
        </is>
      </c>
      <c r="E11" s="3" t="inlineStr">
        <is>
          <t>Hobart</t>
        </is>
      </c>
      <c r="F11" s="3" t="inlineStr">
        <is>
          <t>Drainage</t>
        </is>
      </c>
      <c r="G11" s="3" t="inlineStr">
        <is>
          <t>Gutter replacement — 12m colorbond</t>
        </is>
      </c>
      <c r="H11" s="14" t="n">
        <v>3</v>
      </c>
      <c r="I11" s="6" t="n">
        <v>85</v>
      </c>
      <c r="J11" s="6" t="n">
        <v>290</v>
      </c>
      <c r="K11" s="6" t="n">
        <v>70</v>
      </c>
      <c r="L11" s="6">
        <f>H11*I11+J11+K11</f>
        <v/>
      </c>
      <c r="M11" s="6">
        <f>L11*0.1</f>
        <v/>
      </c>
      <c r="N11" s="6">
        <f>L11+M11</f>
        <v/>
      </c>
      <c r="O11" s="3" t="inlineStr">
        <is>
          <t>Lost</t>
        </is>
      </c>
    </row>
    <row r="12" ht="18" customHeight="1">
      <c r="A12" s="8" t="inlineStr">
        <is>
          <t>Q2026-010</t>
        </is>
      </c>
      <c r="B12" s="15" t="inlineStr">
        <is>
          <t>02/06/2026</t>
        </is>
      </c>
      <c r="C12" s="8" t="inlineStr">
        <is>
          <t>Isla Morgan</t>
        </is>
      </c>
      <c r="D12" s="8" t="inlineStr">
        <is>
          <t>Wollongong CBD</t>
        </is>
      </c>
      <c r="E12" s="8" t="inlineStr">
        <is>
          <t>Wollongong</t>
        </is>
      </c>
      <c r="F12" s="8" t="inlineStr">
        <is>
          <t>Maintenance</t>
        </is>
      </c>
      <c r="G12" s="8" t="inlineStr">
        <is>
          <t>General handyman — minor repairs</t>
        </is>
      </c>
      <c r="H12" s="16" t="n">
        <v>2</v>
      </c>
      <c r="I12" s="9" t="n">
        <v>75</v>
      </c>
      <c r="J12" s="9" t="n">
        <v>95</v>
      </c>
      <c r="K12" s="9" t="n">
        <v>20</v>
      </c>
      <c r="L12" s="9">
        <f>H12*I12+J12+K12</f>
        <v/>
      </c>
      <c r="M12" s="9">
        <f>L12*0.1</f>
        <v/>
      </c>
      <c r="N12" s="9">
        <f>L12+M12</f>
        <v/>
      </c>
      <c r="O12" s="8" t="inlineStr">
        <is>
          <t>Pending</t>
        </is>
      </c>
    </row>
    <row r="13" ht="20" customHeight="1">
      <c r="A13" s="17" t="inlineStr">
        <is>
          <t>TOTALS / AVERAGES</t>
        </is>
      </c>
      <c r="B13" s="17" t="n"/>
      <c r="C13" s="17" t="n"/>
      <c r="D13" s="17" t="n"/>
      <c r="E13" s="17" t="n"/>
      <c r="F13" s="17" t="n"/>
      <c r="G13" s="17" t="n"/>
      <c r="H13" s="18">
        <f>SUM(H3:H12)</f>
        <v/>
      </c>
      <c r="I13" s="18">
        <f>IFERROR(AVERAGE(I3:I12),0)</f>
        <v/>
      </c>
      <c r="J13" s="18">
        <f>SUM(J3:J12)</f>
        <v/>
      </c>
      <c r="K13" s="18">
        <f>SUM(K3:K12)</f>
        <v/>
      </c>
      <c r="L13" s="18">
        <f>SUM(L3:L12)</f>
        <v/>
      </c>
      <c r="M13" s="18">
        <f>SUM(M3:M12)</f>
        <v/>
      </c>
      <c r="N13" s="18">
        <f>SUM(N3:N12)</f>
        <v/>
      </c>
      <c r="O13" s="17" t="n"/>
    </row>
    <row r="14"/>
    <row r="15">
      <c r="A15" s="10" t="inlineStr">
        <is>
          <t>HOURLY RATE LOOKUP TABLE</t>
        </is>
      </c>
      <c r="B15" s="10" t="inlineStr">
        <is>
          <t>Rate (AUD/hr)</t>
        </is>
      </c>
    </row>
    <row r="16">
      <c r="A16" s="19" t="inlineStr">
        <is>
          <t>Electrical</t>
        </is>
      </c>
      <c r="B16" s="20" t="n">
        <v>95</v>
      </c>
    </row>
    <row r="17">
      <c r="A17" s="21" t="inlineStr">
        <is>
          <t>Plumbing</t>
        </is>
      </c>
      <c r="B17" s="22" t="n">
        <v>90</v>
      </c>
    </row>
    <row r="18">
      <c r="A18" s="19" t="inlineStr">
        <is>
          <t>Carpentry</t>
        </is>
      </c>
      <c r="B18" s="20" t="n">
        <v>85</v>
      </c>
    </row>
    <row r="19">
      <c r="A19" s="21" t="inlineStr">
        <is>
          <t>Fencing</t>
        </is>
      </c>
      <c r="B19" s="22" t="n">
        <v>80</v>
      </c>
    </row>
    <row r="20">
      <c r="A20" s="19" t="inlineStr">
        <is>
          <t>HVAC</t>
        </is>
      </c>
      <c r="B20" s="20" t="n">
        <v>95</v>
      </c>
    </row>
    <row r="21">
      <c r="A21" s="21" t="inlineStr">
        <is>
          <t>Painting</t>
        </is>
      </c>
      <c r="B21" s="22" t="n">
        <v>75</v>
      </c>
    </row>
    <row r="22">
      <c r="A22" s="19" t="inlineStr">
        <is>
          <t>Roofing</t>
        </is>
      </c>
      <c r="B22" s="20" t="n">
        <v>90</v>
      </c>
    </row>
    <row r="23">
      <c r="A23" s="21" t="inlineStr">
        <is>
          <t>Drainage</t>
        </is>
      </c>
      <c r="B23" s="22" t="n">
        <v>85</v>
      </c>
    </row>
    <row r="24">
      <c r="A24" s="19" t="inlineStr">
        <is>
          <t>Maintenance</t>
        </is>
      </c>
      <c r="B24" s="20" t="n">
        <v>75</v>
      </c>
    </row>
  </sheetData>
  <mergeCells count="1">
    <mergeCell ref="A1:O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6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4" customWidth="1" min="3" max="3"/>
    <col width="18" customWidth="1" min="4" max="4"/>
    <col width="18" customWidth="1" min="5" max="5"/>
    <col width="5" customWidth="1" min="6" max="6"/>
    <col width="18" customWidth="1" min="7" max="7"/>
    <col width="18" customWidth="1" min="8" max="8"/>
  </cols>
  <sheetData>
    <row r="1" ht="30" customHeight="1">
      <c r="A1" s="1" t="inlineStr">
        <is>
          <t>QUOTE SUMMARY DASHBOARD — 2026</t>
        </is>
      </c>
      <c r="B1" s="33" t="n"/>
      <c r="C1" s="33" t="n"/>
      <c r="D1" s="33" t="n"/>
      <c r="E1" s="33" t="n"/>
      <c r="F1" s="33" t="n"/>
      <c r="G1" s="33" t="n"/>
      <c r="H1" s="36" t="n"/>
    </row>
    <row r="2"/>
    <row r="3" ht="18" customHeight="1">
      <c r="A3" s="10" t="inlineStr">
        <is>
          <t>KEY METRICS</t>
        </is>
      </c>
      <c r="B3" s="2" t="inlineStr">
        <is>
          <t>VALUE</t>
        </is>
      </c>
    </row>
    <row r="4" ht="18" customHeight="1">
      <c r="A4" s="23" t="inlineStr">
        <is>
          <t>Total Quotes</t>
        </is>
      </c>
      <c r="B4" s="24">
        <f>COUNTA('Job Costing Data'!A3:A12)</f>
        <v/>
      </c>
    </row>
    <row r="5" ht="18" customHeight="1">
      <c r="A5" s="25" t="inlineStr">
        <is>
          <t>Total Quoted Value</t>
        </is>
      </c>
      <c r="B5" s="26">
        <f>SUM('Job Costing Data'!N3:N12)</f>
        <v/>
      </c>
    </row>
    <row r="6" ht="18" customHeight="1">
      <c r="A6" s="23" t="inlineStr">
        <is>
          <t>Average Quote Value</t>
        </is>
      </c>
      <c r="B6" s="26">
        <f>IFERROR(AVERAGE('Job Costing Data'!N3:N12),0)</f>
        <v/>
      </c>
    </row>
    <row r="7" ht="18" customHeight="1">
      <c r="A7" s="25" t="inlineStr">
        <is>
          <t>Highest Quote</t>
        </is>
      </c>
      <c r="B7" s="26">
        <f>MAX('Job Costing Data'!N3:N12)</f>
        <v/>
      </c>
    </row>
    <row r="8" ht="18" customHeight="1">
      <c r="A8" s="23" t="inlineStr">
        <is>
          <t>Lowest Quote</t>
        </is>
      </c>
      <c r="B8" s="26">
        <f>MIN('Job Costing Data'!N3:N12)</f>
        <v/>
      </c>
    </row>
    <row r="9" ht="18" customHeight="1">
      <c r="A9" s="25" t="inlineStr">
        <is>
          <t>Quotes Won</t>
        </is>
      </c>
      <c r="B9" s="24">
        <f>COUNTIF('Job Costing Data'!O3:O12,"Won")</f>
        <v/>
      </c>
    </row>
    <row r="10" ht="18" customHeight="1">
      <c r="A10" s="23" t="inlineStr">
        <is>
          <t>Quotes Pending</t>
        </is>
      </c>
      <c r="B10" s="24">
        <f>COUNTIF('Job Costing Data'!O3:O12,"Pending")</f>
        <v/>
      </c>
    </row>
    <row r="11" ht="18" customHeight="1">
      <c r="A11" s="25" t="inlineStr">
        <is>
          <t>Quotes Lost</t>
        </is>
      </c>
      <c r="B11" s="24">
        <f>COUNTIF('Job Costing Data'!O3:O12,"Lost")</f>
        <v/>
      </c>
    </row>
    <row r="12" ht="18" customHeight="1">
      <c r="A12" s="23" t="inlineStr">
        <is>
          <t>Win Rate %</t>
        </is>
      </c>
      <c r="B12" s="27">
        <f>IFERROR(COUNTIF('Job Costing Data'!O3:O12,"Won")/COUNTA('Job Costing Data'!O3:O12),0)</f>
        <v/>
      </c>
    </row>
    <row r="13" ht="18" customHeight="1">
      <c r="A13" s="25" t="inlineStr">
        <is>
          <t>Total Labour Cost</t>
        </is>
      </c>
      <c r="B13" s="26">
        <f>IFERROR(SUMPRODUCT('Job Costing Data'!H3:H12,'Job Costing Data'!I3:I12),0)</f>
        <v/>
      </c>
    </row>
    <row r="14" ht="18" customHeight="1">
      <c r="A14" s="23" t="inlineStr">
        <is>
          <t>Total Materials Cost</t>
        </is>
      </c>
      <c r="B14" s="26">
        <f>SUM('Job Costing Data'!J3:J12)</f>
        <v/>
      </c>
    </row>
    <row r="15" ht="18" customHeight="1">
      <c r="A15" s="25" t="inlineStr">
        <is>
          <t>Total GST Collected</t>
        </is>
      </c>
      <c r="B15" s="26">
        <f>SUM('Job Costing Data'!M3:M12)</f>
        <v/>
      </c>
    </row>
    <row r="16"/>
    <row r="17"/>
    <row r="18"/>
    <row r="19"/>
    <row r="20"/>
    <row r="21"/>
    <row r="22">
      <c r="D22" s="10" t="inlineStr">
        <is>
          <t>Job Type</t>
        </is>
      </c>
      <c r="E22" s="10" t="inlineStr">
        <is>
          <t>Total Quote Value (AUD)</t>
        </is>
      </c>
    </row>
    <row r="23">
      <c r="D23" s="28" t="inlineStr">
        <is>
          <t>Electrical</t>
        </is>
      </c>
      <c r="E23" s="29" t="n">
        <v>1028.5</v>
      </c>
    </row>
    <row r="24">
      <c r="D24" s="30" t="inlineStr">
        <is>
          <t>Plumbing</t>
        </is>
      </c>
      <c r="E24" s="31" t="n">
        <v>1248.5</v>
      </c>
    </row>
    <row r="25">
      <c r="D25" s="28" t="inlineStr">
        <is>
          <t>Carpentry</t>
        </is>
      </c>
      <c r="E25" s="29" t="n">
        <v>742.5</v>
      </c>
    </row>
    <row r="26">
      <c r="D26" s="30" t="inlineStr">
        <is>
          <t>Fencing</t>
        </is>
      </c>
      <c r="E26" s="31" t="n">
        <v>825</v>
      </c>
    </row>
    <row r="27">
      <c r="D27" s="28" t="inlineStr">
        <is>
          <t>HVAC</t>
        </is>
      </c>
      <c r="E27" s="29" t="n">
        <v>1460.25</v>
      </c>
    </row>
    <row r="28">
      <c r="D28" s="30" t="inlineStr">
        <is>
          <t>Painting</t>
        </is>
      </c>
      <c r="E28" s="31" t="n">
        <v>786.5</v>
      </c>
    </row>
    <row r="29">
      <c r="D29" s="28" t="inlineStr">
        <is>
          <t>Roofing</t>
        </is>
      </c>
      <c r="E29" s="29" t="n">
        <v>401.5</v>
      </c>
    </row>
    <row r="30">
      <c r="D30" s="30" t="inlineStr">
        <is>
          <t>Drainage</t>
        </is>
      </c>
      <c r="E30" s="31" t="n">
        <v>676.5</v>
      </c>
    </row>
    <row r="31">
      <c r="D31" s="28" t="inlineStr">
        <is>
          <t>Maintenance</t>
        </is>
      </c>
      <c r="E31" s="29" t="n">
        <v>291.5</v>
      </c>
    </row>
    <row r="32"/>
    <row r="33">
      <c r="D33" s="10" t="inlineStr">
        <is>
          <t>Status</t>
        </is>
      </c>
      <c r="E33" s="10" t="inlineStr">
        <is>
          <t>Count</t>
        </is>
      </c>
    </row>
    <row r="34">
      <c r="D34" s="30" t="inlineStr">
        <is>
          <t>Won</t>
        </is>
      </c>
      <c r="E34" s="30">
        <f>COUNTIF('Job Costing Data'!O3:O12,"Won")</f>
        <v/>
      </c>
    </row>
    <row r="35">
      <c r="D35" s="28" t="inlineStr">
        <is>
          <t>Pending</t>
        </is>
      </c>
      <c r="E35" s="28">
        <f>COUNTIF('Job Costing Data'!O3:O12,"Pending")</f>
        <v/>
      </c>
    </row>
    <row r="36">
      <c r="D36" s="30" t="inlineStr">
        <is>
          <t>Lost</t>
        </is>
      </c>
      <c r="E36" s="30">
        <f>COUNTIF('Job Costing Data'!O3:O12,"Lost")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70" customWidth="1" min="2" max="2"/>
    <col width="4" customWidth="1" min="3" max="3"/>
    <col width="4" customWidth="1" min="4" max="4"/>
    <col width="4" customWidth="1" min="5" max="5"/>
    <col width="4" customWidth="1" min="6" max="6"/>
  </cols>
  <sheetData>
    <row r="1" ht="30" customHeight="1">
      <c r="A1" s="1" t="inlineStr">
        <is>
          <t>INSTRUCTIONS &amp; USAGE GUIDE — TRADIE QUOTE TEMPLATE</t>
        </is>
      </c>
      <c r="B1" s="33" t="n"/>
      <c r="C1" s="33" t="n"/>
      <c r="D1" s="33" t="n"/>
      <c r="E1" s="33" t="n"/>
      <c r="F1" s="36" t="n"/>
    </row>
    <row r="2"/>
    <row r="3" ht="17" customHeight="1">
      <c r="A3" s="32" t="inlineStr">
        <is>
          <t>OVERVIEW</t>
        </is>
      </c>
      <c r="B3" s="33" t="n"/>
      <c r="C3" s="33" t="n"/>
      <c r="D3" s="33" t="n"/>
      <c r="E3" s="33" t="n"/>
      <c r="F3" s="36" t="n"/>
    </row>
    <row r="4" ht="20" customHeight="1">
      <c r="A4" s="8" t="inlineStr">
        <is>
          <t>This workbook is a professional job quoting tool designed for Australian tradies.</t>
        </is>
      </c>
      <c r="B4" s="34" t="inlineStr"/>
      <c r="C4" s="28" t="n"/>
      <c r="D4" s="28" t="n"/>
      <c r="E4" s="28" t="n"/>
      <c r="F4" s="28" t="n"/>
    </row>
    <row r="5" ht="20" customHeight="1">
      <c r="A5" s="3" t="inlineStr">
        <is>
          <t>It calculates labour, materials, GST and margin to produce a final quote price.</t>
        </is>
      </c>
      <c r="B5" s="35" t="inlineStr"/>
      <c r="C5" s="28" t="n"/>
      <c r="D5" s="28" t="n"/>
      <c r="E5" s="28" t="n"/>
      <c r="F5" s="28" t="n"/>
    </row>
    <row r="6" ht="20" customHeight="1">
      <c r="A6" s="8" t="inlineStr"/>
      <c r="B6" s="34" t="inlineStr"/>
      <c r="C6" s="28" t="n"/>
      <c r="D6" s="28" t="n"/>
      <c r="E6" s="28" t="n"/>
      <c r="F6" s="28" t="n"/>
    </row>
    <row r="7" ht="17" customHeight="1">
      <c r="A7" s="32" t="inlineStr">
        <is>
          <t>SHEET GUIDE</t>
        </is>
      </c>
      <c r="B7" s="33" t="n"/>
      <c r="C7" s="33" t="n"/>
      <c r="D7" s="33" t="n"/>
      <c r="E7" s="33" t="n"/>
      <c r="F7" s="36" t="n"/>
    </row>
    <row r="8" ht="20" customHeight="1">
      <c r="A8" s="8" t="inlineStr">
        <is>
          <t>Quote Calculator</t>
        </is>
      </c>
      <c r="B8" s="34" t="inlineStr">
        <is>
          <t>Enter job line items, labour hours, rates and materials. Yellow cells are editable input fields.</t>
        </is>
      </c>
      <c r="C8" s="28" t="n"/>
      <c r="D8" s="28" t="n"/>
      <c r="E8" s="28" t="n"/>
      <c r="F8" s="28" t="n"/>
    </row>
    <row r="9" ht="20" customHeight="1">
      <c r="A9" s="3" t="inlineStr">
        <is>
          <t>Job Costing Data</t>
        </is>
      </c>
      <c r="B9" s="35" t="inlineStr">
        <is>
          <t>Contains 10 sample quote records with full cost breakdowns. Use as a reference or pipeline tracker.</t>
        </is>
      </c>
      <c r="C9" s="28" t="n"/>
      <c r="D9" s="28" t="n"/>
      <c r="E9" s="28" t="n"/>
      <c r="F9" s="28" t="n"/>
    </row>
    <row r="10" ht="20" customHeight="1">
      <c r="A10" s="8" t="inlineStr">
        <is>
          <t>Summary Dashboard</t>
        </is>
      </c>
      <c r="B10" s="34" t="inlineStr">
        <is>
          <t>Auto-calculated metrics and charts showing quote values, win rates and status breakdowns.</t>
        </is>
      </c>
      <c r="C10" s="28" t="n"/>
      <c r="D10" s="28" t="n"/>
      <c r="E10" s="28" t="n"/>
      <c r="F10" s="28" t="n"/>
    </row>
    <row r="11" ht="20" customHeight="1">
      <c r="A11" s="3" t="inlineStr">
        <is>
          <t>Instructions</t>
        </is>
      </c>
      <c r="B11" s="35" t="inlineStr">
        <is>
          <t>This sheet. Read before use.</t>
        </is>
      </c>
      <c r="C11" s="28" t="n"/>
      <c r="D11" s="28" t="n"/>
      <c r="E11" s="28" t="n"/>
      <c r="F11" s="28" t="n"/>
    </row>
    <row r="12" ht="20" customHeight="1">
      <c r="A12" s="8" t="inlineStr"/>
      <c r="B12" s="34" t="inlineStr"/>
      <c r="C12" s="28" t="n"/>
      <c r="D12" s="28" t="n"/>
      <c r="E12" s="28" t="n"/>
      <c r="F12" s="28" t="n"/>
    </row>
    <row r="13" ht="17" customHeight="1">
      <c r="A13" s="32" t="inlineStr">
        <is>
          <t>HOW TO USE THE QUOTE CALCULATOR</t>
        </is>
      </c>
      <c r="B13" s="33" t="n"/>
      <c r="C13" s="33" t="n"/>
      <c r="D13" s="33" t="n"/>
      <c r="E13" s="33" t="n"/>
      <c r="F13" s="36" t="n"/>
    </row>
    <row r="14" ht="20" customHeight="1">
      <c r="A14" s="8" t="inlineStr">
        <is>
          <t>1. Enter the Item / Category in column A (e.g. Electrical, Plumbing, Carpentry).</t>
        </is>
      </c>
      <c r="B14" s="34" t="inlineStr"/>
      <c r="C14" s="28" t="n"/>
      <c r="D14" s="28" t="n"/>
      <c r="E14" s="28" t="n"/>
      <c r="F14" s="28" t="n"/>
    </row>
    <row r="15" ht="20" customHeight="1">
      <c r="A15" s="3" t="inlineStr">
        <is>
          <t>2. Describe the scope of works in column B.</t>
        </is>
      </c>
      <c r="B15" s="35" t="inlineStr"/>
      <c r="C15" s="28" t="n"/>
      <c r="D15" s="28" t="n"/>
      <c r="E15" s="28" t="n"/>
      <c r="F15" s="28" t="n"/>
    </row>
    <row r="16" ht="20" customHeight="1">
      <c r="A16" s="8" t="inlineStr">
        <is>
          <t>3. Enter the Qty (column C) and Unit (column D, e.g. Job, m², Panel, Unit, Hour).</t>
        </is>
      </c>
      <c r="B16" s="34" t="inlineStr"/>
      <c r="C16" s="28" t="n"/>
      <c r="D16" s="28" t="n"/>
      <c r="E16" s="28" t="n"/>
      <c r="F16" s="28" t="n"/>
    </row>
    <row r="17" ht="20" customHeight="1">
      <c r="A17" s="3" t="inlineStr">
        <is>
          <t>4. Enter the Unit Cost in column E (AUD, exc. GST).</t>
        </is>
      </c>
      <c r="B17" s="35" t="inlineStr"/>
      <c r="C17" s="28" t="n"/>
      <c r="D17" s="28" t="n"/>
      <c r="E17" s="28" t="n"/>
      <c r="F17" s="28" t="n"/>
    </row>
    <row r="18" ht="20" customHeight="1">
      <c r="A18" s="8" t="inlineStr">
        <is>
          <t>5. Enter Labour Hours (column F) and Hourly Rate (column G). Labour Cost auto-calculates.</t>
        </is>
      </c>
      <c r="B18" s="34" t="inlineStr"/>
      <c r="C18" s="28" t="n"/>
      <c r="D18" s="28" t="n"/>
      <c r="E18" s="28" t="n"/>
      <c r="F18" s="28" t="n"/>
    </row>
    <row r="19" ht="20" customHeight="1">
      <c r="A19" s="3" t="inlineStr">
        <is>
          <t>6. Enter Materials Cost in column I (AUD, exc. GST).</t>
        </is>
      </c>
      <c r="B19" s="35" t="inlineStr"/>
      <c r="C19" s="28" t="n"/>
      <c r="D19" s="28" t="n"/>
      <c r="E19" s="28" t="n"/>
      <c r="F19" s="28" t="n"/>
    </row>
    <row r="20" ht="20" customHeight="1">
      <c r="A20" s="8" t="inlineStr">
        <is>
          <t>7. Enter your Margin % in column L as a decimal (e.g. 0.15 = 15%).</t>
        </is>
      </c>
      <c r="B20" s="34" t="inlineStr"/>
      <c r="C20" s="28" t="n"/>
      <c r="D20" s="28" t="n"/>
      <c r="E20" s="28" t="n"/>
      <c r="F20" s="28" t="n"/>
    </row>
    <row r="21" ht="20" customHeight="1">
      <c r="A21" s="3" t="inlineStr">
        <is>
          <t>8. The Quote Price in column N is the total price including GST and your margin.</t>
        </is>
      </c>
      <c r="B21" s="35" t="inlineStr"/>
      <c r="C21" s="28" t="n"/>
      <c r="D21" s="28" t="n"/>
      <c r="E21" s="28" t="n"/>
      <c r="F21" s="28" t="n"/>
    </row>
    <row r="22" ht="20" customHeight="1">
      <c r="A22" s="8" t="inlineStr"/>
      <c r="B22" s="34" t="inlineStr"/>
      <c r="C22" s="28" t="n"/>
      <c r="D22" s="28" t="n"/>
      <c r="E22" s="28" t="n"/>
      <c r="F22" s="28" t="n"/>
    </row>
    <row r="23" ht="17" customHeight="1">
      <c r="A23" s="32" t="inlineStr">
        <is>
          <t>GST &amp; TAX NOTES</t>
        </is>
      </c>
      <c r="B23" s="33" t="n"/>
      <c r="C23" s="33" t="n"/>
      <c r="D23" s="33" t="n"/>
      <c r="E23" s="33" t="n"/>
      <c r="F23" s="36" t="n"/>
    </row>
    <row r="24" ht="20" customHeight="1">
      <c r="A24" s="8" t="inlineStr">
        <is>
          <t>GST Rate: 10% applies to most taxable supplies under the A New Tax System (Goods &amp; Services Tax) Act 1999.</t>
        </is>
      </c>
      <c r="B24" s="34" t="inlineStr"/>
      <c r="C24" s="28" t="n"/>
      <c r="D24" s="28" t="n"/>
      <c r="E24" s="28" t="n"/>
      <c r="F24" s="28" t="n"/>
    </row>
    <row r="25" ht="20" customHeight="1">
      <c r="A25" s="3" t="inlineStr">
        <is>
          <t>BAS (Business Activity Statement): Registered businesses must report and remit GST quarterly or monthly.</t>
        </is>
      </c>
      <c r="B25" s="35" t="inlineStr"/>
      <c r="C25" s="28" t="n"/>
      <c r="D25" s="28" t="n"/>
      <c r="E25" s="28" t="n"/>
      <c r="F25" s="28" t="n"/>
    </row>
    <row r="26" ht="20" customHeight="1">
      <c r="A26" s="8" t="inlineStr">
        <is>
          <t>ABN: Always include your Australian Business Number (ABN) on every quote.</t>
        </is>
      </c>
      <c r="B26" s="34" t="inlineStr"/>
      <c r="C26" s="28" t="n"/>
      <c r="D26" s="28" t="n"/>
      <c r="E26" s="28" t="n"/>
      <c r="F26" s="28" t="n"/>
    </row>
    <row r="27" ht="20" customHeight="1">
      <c r="A27" s="3" t="inlineStr">
        <is>
          <t>Quote validity: Recommend a validity period of 14–30 days from issue date.</t>
        </is>
      </c>
      <c r="B27" s="35" t="inlineStr"/>
      <c r="C27" s="28" t="n"/>
      <c r="D27" s="28" t="n"/>
      <c r="E27" s="28" t="n"/>
      <c r="F27" s="28" t="n"/>
    </row>
    <row r="28" ht="20" customHeight="1">
      <c r="A28" s="8" t="inlineStr">
        <is>
          <t>Financial Year: 1 July – 30 June (Australian standard).</t>
        </is>
      </c>
      <c r="B28" s="34" t="inlineStr"/>
      <c r="C28" s="28" t="n"/>
      <c r="D28" s="28" t="n"/>
      <c r="E28" s="28" t="n"/>
      <c r="F28" s="28" t="n"/>
    </row>
    <row r="29" ht="20" customHeight="1">
      <c r="A29" s="3" t="inlineStr"/>
      <c r="B29" s="35" t="inlineStr"/>
      <c r="C29" s="28" t="n"/>
      <c r="D29" s="28" t="n"/>
      <c r="E29" s="28" t="n"/>
      <c r="F29" s="28" t="n"/>
    </row>
    <row r="30" ht="17" customHeight="1">
      <c r="A30" s="32" t="inlineStr">
        <is>
          <t>LABOUR &amp; SUPERANNUATION</t>
        </is>
      </c>
      <c r="B30" s="33" t="n"/>
      <c r="C30" s="33" t="n"/>
      <c r="D30" s="33" t="n"/>
      <c r="E30" s="33" t="n"/>
      <c r="F30" s="36" t="n"/>
    </row>
    <row r="31" ht="20" customHeight="1">
      <c r="A31" s="3" t="inlineStr">
        <is>
          <t>Award Rates: If employing workers, ensure hourly rates comply with the relevant Modern Award.</t>
        </is>
      </c>
      <c r="B31" s="35" t="inlineStr"/>
      <c r="C31" s="28" t="n"/>
      <c r="D31" s="28" t="n"/>
      <c r="E31" s="28" t="n"/>
      <c r="F31" s="28" t="n"/>
    </row>
    <row r="32" ht="20" customHeight="1">
      <c r="A32" s="8" t="inlineStr">
        <is>
          <t>Superannuation: Employer super contributions are 11.5% of ordinary time earnings (2026 rate).</t>
        </is>
      </c>
      <c r="B32" s="34" t="inlineStr"/>
      <c r="C32" s="28" t="n"/>
      <c r="D32" s="28" t="n"/>
      <c r="E32" s="28" t="n"/>
      <c r="F32" s="28" t="n"/>
    </row>
    <row r="33" ht="20" customHeight="1">
      <c r="A33" s="3" t="inlineStr">
        <is>
          <t>PAYG Withholding: Withhold tax from employee wages and remit to the ATO.</t>
        </is>
      </c>
      <c r="B33" s="35" t="inlineStr"/>
      <c r="C33" s="28" t="n"/>
      <c r="D33" s="28" t="n"/>
      <c r="E33" s="28" t="n"/>
      <c r="F33" s="28" t="n"/>
    </row>
    <row r="34" ht="20" customHeight="1">
      <c r="A34" s="8" t="inlineStr">
        <is>
          <t>Contractors: If engaging subcontractors, confirm their ABN and check for PAYG withholding obligations.</t>
        </is>
      </c>
      <c r="B34" s="34" t="inlineStr"/>
      <c r="C34" s="28" t="n"/>
      <c r="D34" s="28" t="n"/>
      <c r="E34" s="28" t="n"/>
      <c r="F34" s="28" t="n"/>
    </row>
    <row r="35" ht="20" customHeight="1">
      <c r="A35" s="3" t="inlineStr"/>
      <c r="B35" s="35" t="inlineStr"/>
      <c r="C35" s="28" t="n"/>
      <c r="D35" s="28" t="n"/>
      <c r="E35" s="28" t="n"/>
      <c r="F35" s="28" t="n"/>
    </row>
    <row r="36" ht="17" customHeight="1">
      <c r="A36" s="32" t="inlineStr">
        <is>
          <t>SCOPE &amp; EXCLUSIONS REMINDER</t>
        </is>
      </c>
      <c r="B36" s="33" t="n"/>
      <c r="C36" s="33" t="n"/>
      <c r="D36" s="33" t="n"/>
      <c r="E36" s="33" t="n"/>
      <c r="F36" s="36" t="n"/>
    </row>
    <row r="37" ht="20" customHeight="1">
      <c r="A37" s="3" t="inlineStr">
        <is>
          <t>Always clearly state what is NOT included in the quote (e.g. council permits, demolition, disposal fees).</t>
        </is>
      </c>
      <c r="B37" s="35" t="inlineStr"/>
      <c r="C37" s="28" t="n"/>
      <c r="D37" s="28" t="n"/>
      <c r="E37" s="28" t="n"/>
      <c r="F37" s="28" t="n"/>
    </row>
    <row r="38" ht="20" customHeight="1">
      <c r="A38" s="8" t="inlineStr">
        <is>
          <t>Specify any assumptions (e.g. existing wiring in good condition, access available during business hours).</t>
        </is>
      </c>
      <c r="B38" s="34" t="inlineStr"/>
      <c r="C38" s="28" t="n"/>
      <c r="D38" s="28" t="n"/>
      <c r="E38" s="28" t="n"/>
      <c r="F38" s="28" t="n"/>
    </row>
    <row r="39" ht="20" customHeight="1">
      <c r="A39" s="3" t="inlineStr">
        <is>
          <t>Variations to scope must be documented and agreed in writing before additional work commences.</t>
        </is>
      </c>
      <c r="B39" s="35" t="inlineStr"/>
      <c r="C39" s="28" t="n"/>
      <c r="D39" s="28" t="n"/>
      <c r="E39" s="28" t="n"/>
      <c r="F39" s="28" t="n"/>
    </row>
    <row r="40" ht="20" customHeight="1">
      <c r="A40" s="8" t="inlineStr"/>
      <c r="B40" s="34" t="inlineStr"/>
      <c r="C40" s="28" t="n"/>
      <c r="D40" s="28" t="n"/>
      <c r="E40" s="28" t="n"/>
      <c r="F40" s="28" t="n"/>
    </row>
    <row r="41" ht="17" customHeight="1">
      <c r="A41" s="32" t="inlineStr">
        <is>
          <t>DISCLAIMER</t>
        </is>
      </c>
      <c r="B41" s="33" t="n"/>
      <c r="C41" s="33" t="n"/>
      <c r="D41" s="33" t="n"/>
      <c r="E41" s="33" t="n"/>
      <c r="F41" s="36" t="n"/>
    </row>
    <row r="42" ht="20" customHeight="1">
      <c r="A42" s="8" t="inlineStr">
        <is>
          <t>This template is a guide only and does not constitute legal or financial advice.</t>
        </is>
      </c>
      <c r="B42" s="34" t="inlineStr"/>
      <c r="C42" s="28" t="n"/>
      <c r="D42" s="28" t="n"/>
      <c r="E42" s="28" t="n"/>
      <c r="F42" s="28" t="n"/>
    </row>
    <row r="43" ht="20" customHeight="1">
      <c r="A43" s="3" t="inlineStr">
        <is>
          <t>Consult your accountant or business adviser for compliance with current ATO requirements.</t>
        </is>
      </c>
      <c r="B43" s="35" t="inlineStr"/>
      <c r="C43" s="28" t="n"/>
      <c r="D43" s="28" t="n"/>
      <c r="E43" s="28" t="n"/>
      <c r="F43" s="28" t="n"/>
    </row>
  </sheetData>
  <mergeCells count="8">
    <mergeCell ref="A1:F1"/>
    <mergeCell ref="A3:F3"/>
    <mergeCell ref="A7:F7"/>
    <mergeCell ref="A13:F13"/>
    <mergeCell ref="A23:F23"/>
    <mergeCell ref="A30:F30"/>
    <mergeCell ref="A36:F36"/>
    <mergeCell ref="A41:F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2026-06-18T12:24:58Z</dcterms:created>
  <dcterms:modified xmlns:dcterms="http://purl.org/dc/terms/" xmlns:xsi="http://www.w3.org/2001/XMLSchema-instance" xsi:type="dcterms:W3CDTF">2026-06-18T12:24:58Z</dcterms:modified>
</cp:coreProperties>
</file>