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ter Usag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Rate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'Water Usage'!$A$1:$T$110</definedName>
    <definedName name="_xlnm.Print_Area" localSheetId="0">'Water Usage'!$A$1:$T$12</definedName>
    <definedName name="_xlnm.Print_Area" localSheetId="1">'Dashboard'!$A$1:$R$46</definedName>
    <definedName name="_xlnm._FilterDatabase" localSheetId="2" hidden="1">'Rates'!$A$1:$E$101</definedName>
    <definedName name="_xlnm.Print_Area" localSheetId="2">'Rates'!$A$1:$E$21</definedName>
    <definedName name="_xlnm.Print_Area" localSheetId="3">'Instructions'!$A$1:$B$10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$#,##0.00"/>
    <numFmt numFmtId="166" formatCode="0.0%"/>
    <numFmt numFmtId="167" formatCode="0.00&quot;%&quot;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 Display"/>
      <b val="1"/>
      <color rgb="000F172A"/>
      <sz val="15"/>
    </font>
    <font>
      <name val="Aptos"/>
      <b val="1"/>
      <color rgb="000F172A"/>
      <sz val="10"/>
    </font>
  </fonts>
  <fills count="10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1F5F9"/>
      </patternFill>
    </fill>
    <fill>
      <patternFill patternType="solid">
        <fgColor rgb="00FFFFFF"/>
      </patternFill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8FAFC"/>
      </patternFill>
    </fill>
    <fill>
      <patternFill patternType="solid">
        <fgColor rgb="00F0FDFA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6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2" fontId="2" fillId="3" borderId="1" applyAlignment="1" pivotButton="0" quotePrefix="0" xfId="0">
      <alignment horizontal="right" vertical="center"/>
    </xf>
    <xf numFmtId="2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2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right" vertical="center"/>
    </xf>
    <xf numFmtId="2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2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2" fillId="8" borderId="1" applyAlignment="1" pivotButton="0" quotePrefix="0" xfId="0">
      <alignment horizontal="left" vertical="center"/>
    </xf>
    <xf numFmtId="2" fontId="2" fillId="8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2" fontId="2" fillId="5" borderId="1" applyAlignment="1" pivotButton="0" quotePrefix="0" xfId="0">
      <alignment horizontal="right" vertical="center"/>
    </xf>
    <xf numFmtId="1" fontId="2" fillId="8" borderId="1" applyAlignment="1" pivotButton="0" quotePrefix="0" xfId="0">
      <alignment horizontal="center" vertical="center"/>
    </xf>
    <xf numFmtId="0" fontId="2" fillId="9" borderId="1" applyAlignment="1" pivotButton="0" quotePrefix="0" xfId="0">
      <alignment horizontal="left" vertical="top" wrapText="1"/>
    </xf>
    <xf numFmtId="0" fontId="1" fillId="6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left" vertical="top" wrapText="1"/>
    </xf>
    <xf numFmtId="0" fontId="2" fillId="8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5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 shrinkToFit="1"/>
    </xf>
    <xf numFmtId="3" fontId="2" fillId="4" borderId="1" applyAlignment="1" pivotButton="0" quotePrefix="0" xfId="0">
      <alignment horizontal="center" vertical="center"/>
    </xf>
    <xf numFmtId="3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2" fontId="5" fillId="4" borderId="1" applyAlignment="1" pivotButton="0" quotePrefix="0" xfId="0">
      <alignment horizontal="center" vertical="center" wrapText="1"/>
    </xf>
    <xf numFmtId="165" fontId="5" fillId="4" borderId="1" applyAlignment="1" pivotButton="0" quotePrefix="0" xfId="0">
      <alignment horizontal="center" vertical="center" wrapText="1"/>
    </xf>
    <xf numFmtId="1" fontId="5" fillId="4" borderId="1" applyAlignment="1" pivotButton="0" quotePrefix="0" xfId="0">
      <alignment horizontal="center" vertical="center" wrapText="1"/>
    </xf>
    <xf numFmtId="10" fontId="5" fillId="4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8" borderId="1" applyAlignment="1" pivotButton="0" quotePrefix="0" xfId="0">
      <alignment horizontal="left" vertical="center" wrapText="1"/>
    </xf>
    <xf numFmtId="2" fontId="2" fillId="8" borderId="1" applyAlignment="1" pivotButton="0" quotePrefix="0" xfId="0">
      <alignment horizontal="right" vertical="center" wrapText="1"/>
    </xf>
    <xf numFmtId="0" fontId="2" fillId="5" borderId="1" applyAlignment="1" pivotButton="0" quotePrefix="0" xfId="0">
      <alignment horizontal="left" vertical="center" wrapText="1"/>
    </xf>
    <xf numFmtId="2" fontId="2" fillId="5" borderId="1" applyAlignment="1" pivotButton="0" quotePrefix="0" xfId="0">
      <alignment horizontal="right" vertical="center" wrapText="1"/>
    </xf>
    <xf numFmtId="1" fontId="2" fillId="8" borderId="1" applyAlignment="1" pivotButton="0" quotePrefix="0" xfId="0">
      <alignment horizontal="center" vertical="center" wrapText="1"/>
    </xf>
    <xf numFmtId="1" fontId="2" fillId="5" borderId="1" applyAlignment="1" pivotButton="0" quotePrefix="0" xfId="0">
      <alignment horizontal="center" vertical="center" wrapText="1"/>
    </xf>
    <xf numFmtId="0" fontId="2" fillId="9" borderId="1" applyAlignment="1" pivotButton="0" quotePrefix="0" xfId="0">
      <alignment horizontal="left" vertical="center" wrapText="1"/>
    </xf>
    <xf numFmtId="0" fontId="1" fillId="6" borderId="1" applyAlignment="1" pivotButton="0" quotePrefix="0" xfId="0">
      <alignment horizontal="center" vertical="center" wrapText="1" shrinkToFit="1"/>
    </xf>
    <xf numFmtId="167" fontId="2" fillId="3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Water Usage Trend</a:t>
            </a:r>
          </a:p>
        </rich>
      </tx>
    </title>
    <plotArea>
      <lineChart>
        <grouping val="standard"/>
        <ser>
          <idx val="0"/>
          <order val="0"/>
          <tx>
            <strRef>
              <f>'Water Usage'!J1</f>
            </strRef>
          </tx>
          <spPr>
            <a:ln xmlns:a="http://schemas.openxmlformats.org/drawingml/2006/main" w="24000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'Water Usage'!$F$2:$F$110</f>
            </numRef>
          </cat>
          <val>
            <numRef>
              <f>'Water Usage'!$J$2:$J$110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Reading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Usage (kL)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Usage by Suburb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'Dashboard'!K28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'Dashboard'!$J$29:$J$33</f>
            </numRef>
          </cat>
          <val>
            <numRef>
              <f>'Dashboard'!$K$29:$K$33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Suburb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Usage (kL)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Target Compliance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'Dashboard'!K36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'Dashboard'!$J$37:$J$38</f>
            </numRef>
          </cat>
          <val>
            <numRef>
              <f>'Dashboard'!$K$37:$K$38</f>
            </numRef>
          </val>
        </ser>
        <dLbls>
          <showPercent val="1"/>
        </dLbls>
        <firstSliceAng val="0"/>
        <holeSize val="10"/>
      </doughnutChart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9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9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27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110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14" customWidth="1" min="3" max="3"/>
    <col width="14" customWidth="1" min="4" max="4"/>
    <col width="16" customWidth="1" min="5" max="5"/>
    <col width="14" customWidth="1" min="6" max="6"/>
    <col width="14" customWidth="1" min="7" max="7"/>
    <col width="19" customWidth="1" min="8" max="8"/>
    <col width="22" customWidth="1" min="9" max="9"/>
    <col width="13" customWidth="1" min="10" max="10"/>
    <col width="25" customWidth="1" min="11" max="11"/>
    <col width="22" customWidth="1" min="12" max="12"/>
    <col width="18" customWidth="1" min="13" max="13"/>
    <col width="16" customWidth="1" min="14" max="14"/>
    <col width="17" customWidth="1" min="15" max="15"/>
    <col width="20" customWidth="1" min="16" max="16"/>
    <col width="27" customWidth="1" min="17" max="17"/>
    <col width="13" customWidth="1" min="18" max="18"/>
    <col width="17" customWidth="1" min="19" max="19"/>
    <col width="38" customWidth="1" min="20" max="20"/>
  </cols>
  <sheetData>
    <row r="1" ht="32" customHeight="1">
      <c r="A1" s="42" t="inlineStr">
        <is>
          <t>Record ID</t>
        </is>
      </c>
      <c r="B1" s="42" t="inlineStr">
        <is>
          <t>Property</t>
        </is>
      </c>
      <c r="C1" s="42" t="inlineStr">
        <is>
          <t>Suburb</t>
        </is>
      </c>
      <c r="D1" s="42" t="inlineStr">
        <is>
          <t>City</t>
        </is>
      </c>
      <c r="E1" s="42" t="inlineStr">
        <is>
          <t>Meter Number</t>
        </is>
      </c>
      <c r="F1" s="42" t="inlineStr">
        <is>
          <t>Reading Date</t>
        </is>
      </c>
      <c r="G1" s="42" t="inlineStr">
        <is>
          <t>Reading Type</t>
        </is>
      </c>
      <c r="H1" s="42" t="inlineStr">
        <is>
          <t>Meter Reading (kL)</t>
        </is>
      </c>
      <c r="I1" s="42" t="inlineStr">
        <is>
          <t>Previous Reading (kL)</t>
        </is>
      </c>
      <c r="J1" s="42" t="inlineStr">
        <is>
          <t>Usage (kL)</t>
        </is>
      </c>
      <c r="K1" s="42" t="inlineStr">
        <is>
          <t>Days Since Previous Reading</t>
        </is>
      </c>
      <c r="L1" s="42" t="inlineStr">
        <is>
          <t>Average Daily Usage (L)</t>
        </is>
      </c>
      <c r="M1" s="42" t="inlineStr">
        <is>
          <t>Usage Target (kL)</t>
        </is>
      </c>
      <c r="N1" s="42" t="inlineStr">
        <is>
          <t>Usage Status</t>
        </is>
      </c>
      <c r="O1" s="42" t="inlineStr">
        <is>
          <t>Water Rate ($/kL)</t>
        </is>
      </c>
      <c r="P1" s="42" t="inlineStr">
        <is>
          <t>Usage Charge (ex GST)</t>
        </is>
      </c>
      <c r="Q1" s="42" t="inlineStr">
        <is>
          <t>Fixed Service Charge (ex GST)</t>
        </is>
      </c>
      <c r="R1" s="42" t="inlineStr">
        <is>
          <t>GST (10%)</t>
        </is>
      </c>
      <c r="S1" s="42" t="inlineStr">
        <is>
          <t>Total Cost (AUD)</t>
        </is>
      </c>
      <c r="T1" s="42" t="inlineStr">
        <is>
          <t>Notes</t>
        </is>
      </c>
    </row>
    <row r="2">
      <c r="A2" s="2" t="inlineStr">
        <is>
          <t>WU-2026-001</t>
        </is>
      </c>
      <c r="B2" s="3" t="inlineStr">
        <is>
          <t>Olivia's Residence</t>
        </is>
      </c>
      <c r="C2" s="3" t="inlineStr">
        <is>
          <t>Sydney</t>
        </is>
      </c>
      <c r="D2" s="3" t="inlineStr">
        <is>
          <t>Sydney</t>
        </is>
      </c>
      <c r="E2" s="2" t="inlineStr">
        <is>
          <t>SYD-884210</t>
        </is>
      </c>
      <c r="F2" s="34" t="n">
        <v>46037</v>
      </c>
      <c r="G2" s="2" t="inlineStr">
        <is>
          <t>Actual</t>
        </is>
      </c>
      <c r="H2" s="5" t="n">
        <v>1248.6</v>
      </c>
      <c r="I2" s="5" t="n">
        <v>1220</v>
      </c>
      <c r="J2" s="6">
        <f>IF($A2="","",IFERROR($H2-$I2,0))</f>
        <v/>
      </c>
      <c r="K2" s="43">
        <f>IF($A2="","",30)</f>
        <v/>
      </c>
      <c r="L2" s="6">
        <f>IF($A2="","",IFERROR($J2*1000/$K2,0))</f>
        <v/>
      </c>
      <c r="M2" s="8" t="n">
        <v>30</v>
      </c>
      <c r="N2" s="9">
        <f>IF($A2="","",IF($J2&gt;$M2,"Above target","Within target"))</f>
        <v/>
      </c>
      <c r="O2" s="35">
        <f>IF($A2="","",IFERROR(VLOOKUP($C2,'Rates'!$A$2:$D$101,3,FALSE),0))</f>
        <v/>
      </c>
      <c r="P2" s="35">
        <f>IF($A2="","",IFERROR($J2*$O2,0))</f>
        <v/>
      </c>
      <c r="Q2" s="35">
        <f>IF($A2="","",IFERROR(VLOOKUP($C2,'Rates'!$A$2:$D$101,4,FALSE),0))</f>
        <v/>
      </c>
      <c r="R2" s="35">
        <f>IF($A2="","",IFERROR(($P2+$Q2)*10%,0))</f>
        <v/>
      </c>
      <c r="S2" s="35">
        <f>IF($A2="","",IFERROR($P2+$Q2+$R2,0))</f>
        <v/>
      </c>
      <c r="T2" s="3" t="inlineStr">
        <is>
          <t>Olivia reported normal household use.</t>
        </is>
      </c>
    </row>
    <row r="3">
      <c r="A3" s="2" t="inlineStr">
        <is>
          <t>WU-2026-002</t>
        </is>
      </c>
      <c r="B3" s="3" t="inlineStr">
        <is>
          <t>Olivia's Residence</t>
        </is>
      </c>
      <c r="C3" s="3" t="inlineStr">
        <is>
          <t>Sydney</t>
        </is>
      </c>
      <c r="D3" s="3" t="inlineStr">
        <is>
          <t>Sydney</t>
        </is>
      </c>
      <c r="E3" s="2" t="inlineStr">
        <is>
          <t>SYD-884210</t>
        </is>
      </c>
      <c r="F3" s="34" t="n">
        <v>46067</v>
      </c>
      <c r="G3" s="2" t="inlineStr">
        <is>
          <t>Actual</t>
        </is>
      </c>
      <c r="H3" s="5" t="n">
        <v>1282.8</v>
      </c>
      <c r="I3" s="5" t="n">
        <v>1248.6</v>
      </c>
      <c r="J3" s="11">
        <f>IF($A3="","",IFERROR($H3-$I3,0))</f>
        <v/>
      </c>
      <c r="K3" s="44">
        <f>IF($A3="","",IF($B3=$B2,IFERROR($F3-$F2,0),30))</f>
        <v/>
      </c>
      <c r="L3" s="11">
        <f>IF($A3="","",IFERROR($J3*1000/$K3,0))</f>
        <v/>
      </c>
      <c r="M3" s="8" t="n">
        <v>30</v>
      </c>
      <c r="N3" s="13">
        <f>IF($A3="","",IF($J3&gt;$M3,"Above target","Within target"))</f>
        <v/>
      </c>
      <c r="O3" s="36">
        <f>IF($A3="","",IFERROR(VLOOKUP($C3,'Rates'!$A$2:$D$101,3,FALSE),0))</f>
        <v/>
      </c>
      <c r="P3" s="36">
        <f>IF($A3="","",IFERROR($J3*$O3,0))</f>
        <v/>
      </c>
      <c r="Q3" s="36">
        <f>IF($A3="","",IFERROR(VLOOKUP($C3,'Rates'!$A$2:$D$101,4,FALSE),0))</f>
        <v/>
      </c>
      <c r="R3" s="36">
        <f>IF($A3="","",IFERROR(($P3+$Q3)*10%,0))</f>
        <v/>
      </c>
      <c r="S3" s="36">
        <f>IF($A3="","",IFERROR($P3+$Q3+$R3,0))</f>
        <v/>
      </c>
      <c r="T3" s="3" t="inlineStr">
        <is>
          <t>Jack noted additional garden watering.</t>
        </is>
      </c>
    </row>
    <row r="4">
      <c r="A4" s="2" t="inlineStr">
        <is>
          <t>WU-2026-003</t>
        </is>
      </c>
      <c r="B4" s="3" t="inlineStr">
        <is>
          <t>Liam's Apartment</t>
        </is>
      </c>
      <c r="C4" s="3" t="inlineStr">
        <is>
          <t>Melbourne</t>
        </is>
      </c>
      <c r="D4" s="3" t="inlineStr">
        <is>
          <t>Melbourne</t>
        </is>
      </c>
      <c r="E4" s="2" t="inlineStr">
        <is>
          <t>MEL-671402</t>
        </is>
      </c>
      <c r="F4" s="34" t="n">
        <v>46091</v>
      </c>
      <c r="G4" s="2" t="inlineStr">
        <is>
          <t>Estimated</t>
        </is>
      </c>
      <c r="H4" s="5" t="n">
        <v>870.4</v>
      </c>
      <c r="I4" s="5" t="n">
        <v>844.1</v>
      </c>
      <c r="J4" s="6">
        <f>IF($A4="","",IFERROR($H4-$I4,0))</f>
        <v/>
      </c>
      <c r="K4" s="43">
        <f>IF($A4="","",IF($B4=$B3,IFERROR($F4-$F3,0),30))</f>
        <v/>
      </c>
      <c r="L4" s="6">
        <f>IF($A4="","",IFERROR($J4*1000/$K4,0))</f>
        <v/>
      </c>
      <c r="M4" s="8" t="n">
        <v>28</v>
      </c>
      <c r="N4" s="9">
        <f>IF($A4="","",IF($J4&gt;$M4,"Above target","Within target"))</f>
        <v/>
      </c>
      <c r="O4" s="35">
        <f>IF($A4="","",IFERROR(VLOOKUP($C4,'Rates'!$A$2:$D$101,3,FALSE),0))</f>
        <v/>
      </c>
      <c r="P4" s="35">
        <f>IF($A4="","",IFERROR($J4*$O4,0))</f>
        <v/>
      </c>
      <c r="Q4" s="35">
        <f>IF($A4="","",IFERROR(VLOOKUP($C4,'Rates'!$A$2:$D$101,4,FALSE),0))</f>
        <v/>
      </c>
      <c r="R4" s="35">
        <f>IF($A4="","",IFERROR(($P4+$Q4)*10%,0))</f>
        <v/>
      </c>
      <c r="S4" s="35">
        <f>IF($A4="","",IFERROR($P4+$Q4+$R4,0))</f>
        <v/>
      </c>
      <c r="T4" s="3" t="inlineStr">
        <is>
          <t>Mia confirmed the meter was inaccessible.</t>
        </is>
      </c>
    </row>
    <row r="5">
      <c r="A5" s="2" t="inlineStr">
        <is>
          <t>WU-2026-004</t>
        </is>
      </c>
      <c r="B5" s="3" t="inlineStr">
        <is>
          <t>Liam's Apartment</t>
        </is>
      </c>
      <c r="C5" s="3" t="inlineStr">
        <is>
          <t>Melbourne</t>
        </is>
      </c>
      <c r="D5" s="3" t="inlineStr">
        <is>
          <t>Melbourne</t>
        </is>
      </c>
      <c r="E5" s="2" t="inlineStr">
        <is>
          <t>MEL-671402</t>
        </is>
      </c>
      <c r="F5" s="34" t="n">
        <v>46121</v>
      </c>
      <c r="G5" s="2" t="inlineStr">
        <is>
          <t>Actual</t>
        </is>
      </c>
      <c r="H5" s="5" t="n">
        <v>905.2</v>
      </c>
      <c r="I5" s="5" t="n">
        <v>870.4</v>
      </c>
      <c r="J5" s="11">
        <f>IF($A5="","",IFERROR($H5-$I5,0))</f>
        <v/>
      </c>
      <c r="K5" s="44">
        <f>IF($A5="","",IF($B5=$B4,IFERROR($F5-$F4,0),30))</f>
        <v/>
      </c>
      <c r="L5" s="11">
        <f>IF($A5="","",IFERROR($J5*1000/$K5,0))</f>
        <v/>
      </c>
      <c r="M5" s="8" t="n">
        <v>28</v>
      </c>
      <c r="N5" s="13">
        <f>IF($A5="","",IF($J5&gt;$M5,"Above target","Within target"))</f>
        <v/>
      </c>
      <c r="O5" s="36">
        <f>IF($A5="","",IFERROR(VLOOKUP($C5,'Rates'!$A$2:$D$101,3,FALSE),0))</f>
        <v/>
      </c>
      <c r="P5" s="36">
        <f>IF($A5="","",IFERROR($J5*$O5,0))</f>
        <v/>
      </c>
      <c r="Q5" s="36">
        <f>IF($A5="","",IFERROR(VLOOKUP($C5,'Rates'!$A$2:$D$101,4,FALSE),0))</f>
        <v/>
      </c>
      <c r="R5" s="36">
        <f>IF($A5="","",IFERROR(($P5+$Q5)*10%,0))</f>
        <v/>
      </c>
      <c r="S5" s="36">
        <f>IF($A5="","",IFERROR($P5+$Q5+$R5,0))</f>
        <v/>
      </c>
      <c r="T5" s="3" t="inlineStr">
        <is>
          <t>Charlotte requested a leak review.</t>
        </is>
      </c>
    </row>
    <row r="6">
      <c r="A6" s="2" t="inlineStr">
        <is>
          <t>WU-2026-005</t>
        </is>
      </c>
      <c r="B6" s="3" t="inlineStr">
        <is>
          <t>Noah's Townhouse</t>
        </is>
      </c>
      <c r="C6" s="3" t="inlineStr">
        <is>
          <t>Brisbane</t>
        </is>
      </c>
      <c r="D6" s="3" t="inlineStr">
        <is>
          <t>Brisbane</t>
        </is>
      </c>
      <c r="E6" s="2" t="inlineStr">
        <is>
          <t>BRI-339815</t>
        </is>
      </c>
      <c r="F6" s="34" t="n">
        <v>46154</v>
      </c>
      <c r="G6" s="2" t="inlineStr">
        <is>
          <t>Actual</t>
        </is>
      </c>
      <c r="H6" s="5" t="n">
        <v>640.7</v>
      </c>
      <c r="I6" s="5" t="n">
        <v>616.2</v>
      </c>
      <c r="J6" s="6">
        <f>IF($A6="","",IFERROR($H6-$I6,0))</f>
        <v/>
      </c>
      <c r="K6" s="43">
        <f>IF($A6="","",IF($B6=$B5,IFERROR($F6-$F5,0),30))</f>
        <v/>
      </c>
      <c r="L6" s="6">
        <f>IF($A6="","",IFERROR($J6*1000/$K6,0))</f>
        <v/>
      </c>
      <c r="M6" s="8" t="n">
        <v>27</v>
      </c>
      <c r="N6" s="9">
        <f>IF($A6="","",IF($J6&gt;$M6,"Above target","Within target"))</f>
        <v/>
      </c>
      <c r="O6" s="35">
        <f>IF($A6="","",IFERROR(VLOOKUP($C6,'Rates'!$A$2:$D$101,3,FALSE),0))</f>
        <v/>
      </c>
      <c r="P6" s="35">
        <f>IF($A6="","",IFERROR($J6*$O6,0))</f>
        <v/>
      </c>
      <c r="Q6" s="35">
        <f>IF($A6="","",IFERROR(VLOOKUP($C6,'Rates'!$A$2:$D$101,4,FALSE),0))</f>
        <v/>
      </c>
      <c r="R6" s="35">
        <f>IF($A6="","",IFERROR(($P6+$Q6)*10%,0))</f>
        <v/>
      </c>
      <c r="S6" s="35">
        <f>IF($A6="","",IFERROR($P6+$Q6+$R6,0))</f>
        <v/>
      </c>
      <c r="T6" s="3" t="inlineStr">
        <is>
          <t>Noah confirmed standard occupancy.</t>
        </is>
      </c>
    </row>
    <row r="7">
      <c r="A7" s="2" t="inlineStr">
        <is>
          <t>WU-2026-006</t>
        </is>
      </c>
      <c r="B7" s="3" t="inlineStr">
        <is>
          <t>Noah's Townhouse</t>
        </is>
      </c>
      <c r="C7" s="3" t="inlineStr">
        <is>
          <t>Brisbane</t>
        </is>
      </c>
      <c r="D7" s="3" t="inlineStr">
        <is>
          <t>Brisbane</t>
        </is>
      </c>
      <c r="E7" s="2" t="inlineStr">
        <is>
          <t>BRI-339815</t>
        </is>
      </c>
      <c r="F7" s="34" t="n">
        <v>46184</v>
      </c>
      <c r="G7" s="2" t="inlineStr">
        <is>
          <t>Actual</t>
        </is>
      </c>
      <c r="H7" s="5" t="n">
        <v>665</v>
      </c>
      <c r="I7" s="5" t="n">
        <v>640.7</v>
      </c>
      <c r="J7" s="11">
        <f>IF($A7="","",IFERROR($H7-$I7,0))</f>
        <v/>
      </c>
      <c r="K7" s="44">
        <f>IF($A7="","",IF($B7=$B6,IFERROR($F7-$F6,0),30))</f>
        <v/>
      </c>
      <c r="L7" s="11">
        <f>IF($A7="","",IFERROR($J7*1000/$K7,0))</f>
        <v/>
      </c>
      <c r="M7" s="8" t="n">
        <v>27</v>
      </c>
      <c r="N7" s="13">
        <f>IF($A7="","",IF($J7&gt;$M7,"Above target","Within target"))</f>
        <v/>
      </c>
      <c r="O7" s="36">
        <f>IF($A7="","",IFERROR(VLOOKUP($C7,'Rates'!$A$2:$D$101,3,FALSE),0))</f>
        <v/>
      </c>
      <c r="P7" s="36">
        <f>IF($A7="","",IFERROR($J7*$O7,0))</f>
        <v/>
      </c>
      <c r="Q7" s="36">
        <f>IF($A7="","",IFERROR(VLOOKUP($C7,'Rates'!$A$2:$D$101,4,FALSE),0))</f>
        <v/>
      </c>
      <c r="R7" s="36">
        <f>IF($A7="","",IFERROR(($P7+$Q7)*10%,0))</f>
        <v/>
      </c>
      <c r="S7" s="36">
        <f>IF($A7="","",IFERROR($P7+$Q7+$R7,0))</f>
        <v/>
      </c>
      <c r="T7" s="3" t="inlineStr">
        <is>
          <t>Ruby recorded no unusual water use.</t>
        </is>
      </c>
    </row>
    <row r="8">
      <c r="A8" s="2" t="inlineStr">
        <is>
          <t>WU-2026-007</t>
        </is>
      </c>
      <c r="B8" s="3" t="inlineStr">
        <is>
          <t>Ethan's Villa</t>
        </is>
      </c>
      <c r="C8" s="3" t="inlineStr">
        <is>
          <t>Perth</t>
        </is>
      </c>
      <c r="D8" s="3" t="inlineStr">
        <is>
          <t>Perth</t>
        </is>
      </c>
      <c r="E8" s="2" t="inlineStr">
        <is>
          <t>PER-552901</t>
        </is>
      </c>
      <c r="F8" s="34" t="n">
        <v>46218</v>
      </c>
      <c r="G8" s="2" t="inlineStr">
        <is>
          <t>Actual</t>
        </is>
      </c>
      <c r="H8" s="5" t="n">
        <v>1530.9</v>
      </c>
      <c r="I8" s="5" t="n">
        <v>1501.3</v>
      </c>
      <c r="J8" s="6">
        <f>IF($A8="","",IFERROR($H8-$I8,0))</f>
        <v/>
      </c>
      <c r="K8" s="43">
        <f>IF($A8="","",IF($B8=$B7,IFERROR($F8-$F7,0),30))</f>
        <v/>
      </c>
      <c r="L8" s="6">
        <f>IF($A8="","",IFERROR($J8*1000/$K8,0))</f>
        <v/>
      </c>
      <c r="M8" s="8" t="n">
        <v>32</v>
      </c>
      <c r="N8" s="9">
        <f>IF($A8="","",IF($J8&gt;$M8,"Above target","Within target"))</f>
        <v/>
      </c>
      <c r="O8" s="35">
        <f>IF($A8="","",IFERROR(VLOOKUP($C8,'Rates'!$A$2:$D$101,3,FALSE),0))</f>
        <v/>
      </c>
      <c r="P8" s="35">
        <f>IF($A8="","",IFERROR($J8*$O8,0))</f>
        <v/>
      </c>
      <c r="Q8" s="35">
        <f>IF($A8="","",IFERROR(VLOOKUP($C8,'Rates'!$A$2:$D$101,4,FALSE),0))</f>
        <v/>
      </c>
      <c r="R8" s="35">
        <f>IF($A8="","",IFERROR(($P8+$Q8)*10%,0))</f>
        <v/>
      </c>
      <c r="S8" s="35">
        <f>IF($A8="","",IFERROR($P8+$Q8+$R8,0))</f>
        <v/>
      </c>
      <c r="T8" s="3" t="inlineStr">
        <is>
          <t>Ethan advised irrigation is scheduled weekly.</t>
        </is>
      </c>
    </row>
    <row r="9">
      <c r="A9" s="2" t="inlineStr">
        <is>
          <t>WU-2026-008</t>
        </is>
      </c>
      <c r="B9" s="3" t="inlineStr">
        <is>
          <t>Ethan's Villa</t>
        </is>
      </c>
      <c r="C9" s="3" t="inlineStr">
        <is>
          <t>Perth</t>
        </is>
      </c>
      <c r="D9" s="3" t="inlineStr">
        <is>
          <t>Perth</t>
        </is>
      </c>
      <c r="E9" s="2" t="inlineStr">
        <is>
          <t>PER-552901</t>
        </is>
      </c>
      <c r="F9" s="34" t="n">
        <v>46248</v>
      </c>
      <c r="G9" s="2" t="inlineStr">
        <is>
          <t>Actual</t>
        </is>
      </c>
      <c r="H9" s="5" t="n">
        <v>1575</v>
      </c>
      <c r="I9" s="5" t="n">
        <v>1530.9</v>
      </c>
      <c r="J9" s="11">
        <f>IF($A9="","",IFERROR($H9-$I9,0))</f>
        <v/>
      </c>
      <c r="K9" s="44">
        <f>IF($A9="","",IF($B9=$B8,IFERROR($F9-$F8,0),30))</f>
        <v/>
      </c>
      <c r="L9" s="11">
        <f>IF($A9="","",IFERROR($J9*1000/$K9,0))</f>
        <v/>
      </c>
      <c r="M9" s="8" t="n">
        <v>32</v>
      </c>
      <c r="N9" s="13">
        <f>IF($A9="","",IF($J9&gt;$M9,"Above target","Within target"))</f>
        <v/>
      </c>
      <c r="O9" s="36">
        <f>IF($A9="","",IFERROR(VLOOKUP($C9,'Rates'!$A$2:$D$101,3,FALSE),0))</f>
        <v/>
      </c>
      <c r="P9" s="36">
        <f>IF($A9="","",IFERROR($J9*$O9,0))</f>
        <v/>
      </c>
      <c r="Q9" s="36">
        <f>IF($A9="","",IFERROR(VLOOKUP($C9,'Rates'!$A$2:$D$101,4,FALSE),0))</f>
        <v/>
      </c>
      <c r="R9" s="36">
        <f>IF($A9="","",IFERROR(($P9+$Q9)*10%,0))</f>
        <v/>
      </c>
      <c r="S9" s="36">
        <f>IF($A9="","",IFERROR($P9+$Q9+$R9,0))</f>
        <v/>
      </c>
      <c r="T9" s="3" t="inlineStr">
        <is>
          <t>Mia flagged higher garden and pool use.</t>
        </is>
      </c>
    </row>
    <row r="10">
      <c r="A10" s="2" t="inlineStr">
        <is>
          <t>WU-2026-009</t>
        </is>
      </c>
      <c r="B10" s="3" t="inlineStr">
        <is>
          <t>Charlotte's Cottage</t>
        </is>
      </c>
      <c r="C10" s="3" t="inlineStr">
        <is>
          <t>Adelaide</t>
        </is>
      </c>
      <c r="D10" s="3" t="inlineStr">
        <is>
          <t>Adelaide</t>
        </is>
      </c>
      <c r="E10" s="2" t="inlineStr">
        <is>
          <t>ADL-418763</t>
        </is>
      </c>
      <c r="F10" s="34" t="n">
        <v>46282</v>
      </c>
      <c r="G10" s="2" t="inlineStr">
        <is>
          <t>Actual</t>
        </is>
      </c>
      <c r="H10" s="5" t="n">
        <v>990.5</v>
      </c>
      <c r="I10" s="5" t="n">
        <v>966.1</v>
      </c>
      <c r="J10" s="6">
        <f>IF($A10="","",IFERROR($H10-$I10,0))</f>
        <v/>
      </c>
      <c r="K10" s="43">
        <f>IF($A10="","",IF($B10=$B9,IFERROR($F10-$F9,0),30))</f>
        <v/>
      </c>
      <c r="L10" s="6">
        <f>IF($A10="","",IFERROR($J10*1000/$K10,0))</f>
        <v/>
      </c>
      <c r="M10" s="8" t="n">
        <v>27</v>
      </c>
      <c r="N10" s="9">
        <f>IF($A10="","",IF($J10&gt;$M10,"Above target","Within target"))</f>
        <v/>
      </c>
      <c r="O10" s="35">
        <f>IF($A10="","",IFERROR(VLOOKUP($C10,'Rates'!$A$2:$D$101,3,FALSE),0))</f>
        <v/>
      </c>
      <c r="P10" s="35">
        <f>IF($A10="","",IFERROR($J10*$O10,0))</f>
        <v/>
      </c>
      <c r="Q10" s="35">
        <f>IF($A10="","",IFERROR(VLOOKUP($C10,'Rates'!$A$2:$D$101,4,FALSE),0))</f>
        <v/>
      </c>
      <c r="R10" s="35">
        <f>IF($A10="","",IFERROR(($P10+$Q10)*10%,0))</f>
        <v/>
      </c>
      <c r="S10" s="35">
        <f>IF($A10="","",IFERROR($P10+$Q10+$R10,0))</f>
        <v/>
      </c>
      <c r="T10" s="3" t="inlineStr">
        <is>
          <t>Charlotte confirmed normal winter usage.</t>
        </is>
      </c>
    </row>
    <row r="11">
      <c r="A11" s="2" t="n"/>
      <c r="B11" s="3" t="n"/>
      <c r="C11" s="3" t="n"/>
      <c r="D11" s="3" t="n"/>
      <c r="E11" s="2" t="n"/>
      <c r="F11" s="34" t="n"/>
      <c r="G11" s="2" t="n"/>
      <c r="H11" s="5" t="n"/>
      <c r="I11" s="5" t="n"/>
      <c r="J11" s="11">
        <f>IF($A11="","",IFERROR($H11-$I11,0))</f>
        <v/>
      </c>
      <c r="K11" s="44">
        <f>IF($A11="","",IF($B11=$B10,IFERROR($F11-$F10,0),30))</f>
        <v/>
      </c>
      <c r="L11" s="11">
        <f>IF($A11="","",IFERROR($J11*1000/$K11,0))</f>
        <v/>
      </c>
      <c r="M11" s="8" t="n"/>
      <c r="N11" s="13">
        <f>IF($A11="","",IF($J11&gt;$M11,"Above target","Within target"))</f>
        <v/>
      </c>
      <c r="O11" s="36">
        <f>IF($A11="","",IFERROR(VLOOKUP($C11,'Rates'!$A$2:$D$101,3,FALSE),0))</f>
        <v/>
      </c>
      <c r="P11" s="36">
        <f>IF($A11="","",IFERROR($J11*$O11,0))</f>
        <v/>
      </c>
      <c r="Q11" s="36">
        <f>IF($A11="","",IFERROR(VLOOKUP($C11,'Rates'!$A$2:$D$101,4,FALSE),0))</f>
        <v/>
      </c>
      <c r="R11" s="36">
        <f>IF($A11="","",IFERROR(($P11+$Q11)*10%,0))</f>
        <v/>
      </c>
      <c r="S11" s="36">
        <f>IF($A11="","",IFERROR($P11+$Q11+$R11,0))</f>
        <v/>
      </c>
      <c r="T11" s="3" t="n"/>
    </row>
    <row r="12">
      <c r="A12" s="2" t="n"/>
      <c r="B12" s="3" t="n"/>
      <c r="C12" s="3" t="n"/>
      <c r="D12" s="3" t="n"/>
      <c r="E12" s="2" t="n"/>
      <c r="F12" s="34" t="n"/>
      <c r="G12" s="2" t="n"/>
      <c r="H12" s="5" t="n"/>
      <c r="I12" s="5" t="n"/>
      <c r="J12" s="6">
        <f>IF($A12="","",IFERROR($H12-$I12,0))</f>
        <v/>
      </c>
      <c r="K12" s="43">
        <f>IF($A12="","",IF($B12=$B11,IFERROR($F12-$F11,0),30))</f>
        <v/>
      </c>
      <c r="L12" s="6">
        <f>IF($A12="","",IFERROR($J12*1000/$K12,0))</f>
        <v/>
      </c>
      <c r="M12" s="8" t="n"/>
      <c r="N12" s="9">
        <f>IF($A12="","",IF($J12&gt;$M12,"Above target","Within target"))</f>
        <v/>
      </c>
      <c r="O12" s="35">
        <f>IF($A12="","",IFERROR(VLOOKUP($C12,'Rates'!$A$2:$D$101,3,FALSE),0))</f>
        <v/>
      </c>
      <c r="P12" s="35">
        <f>IF($A12="","",IFERROR($J12*$O12,0))</f>
        <v/>
      </c>
      <c r="Q12" s="35">
        <f>IF($A12="","",IFERROR(VLOOKUP($C12,'Rates'!$A$2:$D$101,4,FALSE),0))</f>
        <v/>
      </c>
      <c r="R12" s="35">
        <f>IF($A12="","",IFERROR(($P12+$Q12)*10%,0))</f>
        <v/>
      </c>
      <c r="S12" s="35">
        <f>IF($A12="","",IFERROR($P12+$Q12+$R12,0))</f>
        <v/>
      </c>
      <c r="T12" s="3" t="n"/>
    </row>
    <row r="13">
      <c r="A13" s="2" t="n"/>
      <c r="B13" s="3" t="n"/>
      <c r="C13" s="3" t="n"/>
      <c r="D13" s="3" t="n"/>
      <c r="E13" s="2" t="n"/>
      <c r="F13" s="34" t="n"/>
      <c r="G13" s="2" t="n"/>
      <c r="H13" s="5" t="n"/>
      <c r="I13" s="5" t="n"/>
      <c r="J13" s="11">
        <f>IF($A13="","",IFERROR($H13-$I13,0))</f>
        <v/>
      </c>
      <c r="K13" s="44">
        <f>IF($A13="","",IF($B13=$B12,IFERROR($F13-$F12,0),30))</f>
        <v/>
      </c>
      <c r="L13" s="11">
        <f>IF($A13="","",IFERROR($J13*1000/$K13,0))</f>
        <v/>
      </c>
      <c r="M13" s="8" t="n"/>
      <c r="N13" s="13">
        <f>IF($A13="","",IF($J13&gt;$M13,"Above target","Within target"))</f>
        <v/>
      </c>
      <c r="O13" s="36">
        <f>IF($A13="","",IFERROR(VLOOKUP($C13,'Rates'!$A$2:$D$101,3,FALSE),0))</f>
        <v/>
      </c>
      <c r="P13" s="36">
        <f>IF($A13="","",IFERROR($J13*$O13,0))</f>
        <v/>
      </c>
      <c r="Q13" s="36">
        <f>IF($A13="","",IFERROR(VLOOKUP($C13,'Rates'!$A$2:$D$101,4,FALSE),0))</f>
        <v/>
      </c>
      <c r="R13" s="36">
        <f>IF($A13="","",IFERROR(($P13+$Q13)*10%,0))</f>
        <v/>
      </c>
      <c r="S13" s="36">
        <f>IF($A13="","",IFERROR($P13+$Q13+$R13,0))</f>
        <v/>
      </c>
      <c r="T13" s="3" t="n"/>
    </row>
    <row r="14">
      <c r="A14" s="2" t="n"/>
      <c r="B14" s="3" t="n"/>
      <c r="C14" s="3" t="n"/>
      <c r="D14" s="3" t="n"/>
      <c r="E14" s="2" t="n"/>
      <c r="F14" s="34" t="n"/>
      <c r="G14" s="2" t="n"/>
      <c r="H14" s="5" t="n"/>
      <c r="I14" s="5" t="n"/>
      <c r="J14" s="6">
        <f>IF($A14="","",IFERROR($H14-$I14,0))</f>
        <v/>
      </c>
      <c r="K14" s="43">
        <f>IF($A14="","",IF($B14=$B13,IFERROR($F14-$F13,0),30))</f>
        <v/>
      </c>
      <c r="L14" s="6">
        <f>IF($A14="","",IFERROR($J14*1000/$K14,0))</f>
        <v/>
      </c>
      <c r="M14" s="8" t="n"/>
      <c r="N14" s="9">
        <f>IF($A14="","",IF($J14&gt;$M14,"Above target","Within target"))</f>
        <v/>
      </c>
      <c r="O14" s="35">
        <f>IF($A14="","",IFERROR(VLOOKUP($C14,'Rates'!$A$2:$D$101,3,FALSE),0))</f>
        <v/>
      </c>
      <c r="P14" s="35">
        <f>IF($A14="","",IFERROR($J14*$O14,0))</f>
        <v/>
      </c>
      <c r="Q14" s="35">
        <f>IF($A14="","",IFERROR(VLOOKUP($C14,'Rates'!$A$2:$D$101,4,FALSE),0))</f>
        <v/>
      </c>
      <c r="R14" s="35">
        <f>IF($A14="","",IFERROR(($P14+$Q14)*10%,0))</f>
        <v/>
      </c>
      <c r="S14" s="35">
        <f>IF($A14="","",IFERROR($P14+$Q14+$R14,0))</f>
        <v/>
      </c>
      <c r="T14" s="3" t="n"/>
    </row>
    <row r="15">
      <c r="A15" s="2" t="n"/>
      <c r="B15" s="3" t="n"/>
      <c r="C15" s="3" t="n"/>
      <c r="D15" s="3" t="n"/>
      <c r="E15" s="2" t="n"/>
      <c r="F15" s="34" t="n"/>
      <c r="G15" s="2" t="n"/>
      <c r="H15" s="5" t="n"/>
      <c r="I15" s="5" t="n"/>
      <c r="J15" s="11">
        <f>IF($A15="","",IFERROR($H15-$I15,0))</f>
        <v/>
      </c>
      <c r="K15" s="44">
        <f>IF($A15="","",IF($B15=$B14,IFERROR($F15-$F14,0),30))</f>
        <v/>
      </c>
      <c r="L15" s="11">
        <f>IF($A15="","",IFERROR($J15*1000/$K15,0))</f>
        <v/>
      </c>
      <c r="M15" s="8" t="n"/>
      <c r="N15" s="13">
        <f>IF($A15="","",IF($J15&gt;$M15,"Above target","Within target"))</f>
        <v/>
      </c>
      <c r="O15" s="36">
        <f>IF($A15="","",IFERROR(VLOOKUP($C15,'Rates'!$A$2:$D$101,3,FALSE),0))</f>
        <v/>
      </c>
      <c r="P15" s="36">
        <f>IF($A15="","",IFERROR($J15*$O15,0))</f>
        <v/>
      </c>
      <c r="Q15" s="36">
        <f>IF($A15="","",IFERROR(VLOOKUP($C15,'Rates'!$A$2:$D$101,4,FALSE),0))</f>
        <v/>
      </c>
      <c r="R15" s="36">
        <f>IF($A15="","",IFERROR(($P15+$Q15)*10%,0))</f>
        <v/>
      </c>
      <c r="S15" s="36">
        <f>IF($A15="","",IFERROR($P15+$Q15+$R15,0))</f>
        <v/>
      </c>
      <c r="T15" s="3" t="n"/>
    </row>
    <row r="16">
      <c r="A16" s="2" t="n"/>
      <c r="B16" s="3" t="n"/>
      <c r="C16" s="3" t="n"/>
      <c r="D16" s="3" t="n"/>
      <c r="E16" s="2" t="n"/>
      <c r="F16" s="34" t="n"/>
      <c r="G16" s="2" t="n"/>
      <c r="H16" s="5" t="n"/>
      <c r="I16" s="5" t="n"/>
      <c r="J16" s="6">
        <f>IF($A16="","",IFERROR($H16-$I16,0))</f>
        <v/>
      </c>
      <c r="K16" s="43">
        <f>IF($A16="","",IF($B16=$B15,IFERROR($F16-$F15,0),30))</f>
        <v/>
      </c>
      <c r="L16" s="6">
        <f>IF($A16="","",IFERROR($J16*1000/$K16,0))</f>
        <v/>
      </c>
      <c r="M16" s="8" t="n"/>
      <c r="N16" s="9">
        <f>IF($A16="","",IF($J16&gt;$M16,"Above target","Within target"))</f>
        <v/>
      </c>
      <c r="O16" s="35">
        <f>IF($A16="","",IFERROR(VLOOKUP($C16,'Rates'!$A$2:$D$101,3,FALSE),0))</f>
        <v/>
      </c>
      <c r="P16" s="35">
        <f>IF($A16="","",IFERROR($J16*$O16,0))</f>
        <v/>
      </c>
      <c r="Q16" s="35">
        <f>IF($A16="","",IFERROR(VLOOKUP($C16,'Rates'!$A$2:$D$101,4,FALSE),0))</f>
        <v/>
      </c>
      <c r="R16" s="35">
        <f>IF($A16="","",IFERROR(($P16+$Q16)*10%,0))</f>
        <v/>
      </c>
      <c r="S16" s="35">
        <f>IF($A16="","",IFERROR($P16+$Q16+$R16,0))</f>
        <v/>
      </c>
      <c r="T16" s="3" t="n"/>
    </row>
    <row r="17">
      <c r="A17" s="2" t="n"/>
      <c r="B17" s="3" t="n"/>
      <c r="C17" s="3" t="n"/>
      <c r="D17" s="3" t="n"/>
      <c r="E17" s="2" t="n"/>
      <c r="F17" s="34" t="n"/>
      <c r="G17" s="2" t="n"/>
      <c r="H17" s="5" t="n"/>
      <c r="I17" s="5" t="n"/>
      <c r="J17" s="11">
        <f>IF($A17="","",IFERROR($H17-$I17,0))</f>
        <v/>
      </c>
      <c r="K17" s="44">
        <f>IF($A17="","",IF($B17=$B16,IFERROR($F17-$F16,0),30))</f>
        <v/>
      </c>
      <c r="L17" s="11">
        <f>IF($A17="","",IFERROR($J17*1000/$K17,0))</f>
        <v/>
      </c>
      <c r="M17" s="8" t="n"/>
      <c r="N17" s="13">
        <f>IF($A17="","",IF($J17&gt;$M17,"Above target","Within target"))</f>
        <v/>
      </c>
      <c r="O17" s="36">
        <f>IF($A17="","",IFERROR(VLOOKUP($C17,'Rates'!$A$2:$D$101,3,FALSE),0))</f>
        <v/>
      </c>
      <c r="P17" s="36">
        <f>IF($A17="","",IFERROR($J17*$O17,0))</f>
        <v/>
      </c>
      <c r="Q17" s="36">
        <f>IF($A17="","",IFERROR(VLOOKUP($C17,'Rates'!$A$2:$D$101,4,FALSE),0))</f>
        <v/>
      </c>
      <c r="R17" s="36">
        <f>IF($A17="","",IFERROR(($P17+$Q17)*10%,0))</f>
        <v/>
      </c>
      <c r="S17" s="36">
        <f>IF($A17="","",IFERROR($P17+$Q17+$R17,0))</f>
        <v/>
      </c>
      <c r="T17" s="3" t="n"/>
    </row>
    <row r="18">
      <c r="A18" s="2" t="n"/>
      <c r="B18" s="3" t="n"/>
      <c r="C18" s="3" t="n"/>
      <c r="D18" s="3" t="n"/>
      <c r="E18" s="2" t="n"/>
      <c r="F18" s="34" t="n"/>
      <c r="G18" s="2" t="n"/>
      <c r="H18" s="5" t="n"/>
      <c r="I18" s="5" t="n"/>
      <c r="J18" s="6">
        <f>IF($A18="","",IFERROR($H18-$I18,0))</f>
        <v/>
      </c>
      <c r="K18" s="43">
        <f>IF($A18="","",IF($B18=$B17,IFERROR($F18-$F17,0),30))</f>
        <v/>
      </c>
      <c r="L18" s="6">
        <f>IF($A18="","",IFERROR($J18*1000/$K18,0))</f>
        <v/>
      </c>
      <c r="M18" s="8" t="n"/>
      <c r="N18" s="9">
        <f>IF($A18="","",IF($J18&gt;$M18,"Above target","Within target"))</f>
        <v/>
      </c>
      <c r="O18" s="35">
        <f>IF($A18="","",IFERROR(VLOOKUP($C18,'Rates'!$A$2:$D$101,3,FALSE),0))</f>
        <v/>
      </c>
      <c r="P18" s="35">
        <f>IF($A18="","",IFERROR($J18*$O18,0))</f>
        <v/>
      </c>
      <c r="Q18" s="35">
        <f>IF($A18="","",IFERROR(VLOOKUP($C18,'Rates'!$A$2:$D$101,4,FALSE),0))</f>
        <v/>
      </c>
      <c r="R18" s="35">
        <f>IF($A18="","",IFERROR(($P18+$Q18)*10%,0))</f>
        <v/>
      </c>
      <c r="S18" s="35">
        <f>IF($A18="","",IFERROR($P18+$Q18+$R18,0))</f>
        <v/>
      </c>
      <c r="T18" s="3" t="n"/>
    </row>
    <row r="19">
      <c r="A19" s="2" t="n"/>
      <c r="B19" s="3" t="n"/>
      <c r="C19" s="3" t="n"/>
      <c r="D19" s="3" t="n"/>
      <c r="E19" s="2" t="n"/>
      <c r="F19" s="34" t="n"/>
      <c r="G19" s="2" t="n"/>
      <c r="H19" s="5" t="n"/>
      <c r="I19" s="5" t="n"/>
      <c r="J19" s="11">
        <f>IF($A19="","",IFERROR($H19-$I19,0))</f>
        <v/>
      </c>
      <c r="K19" s="44">
        <f>IF($A19="","",IF($B19=$B18,IFERROR($F19-$F18,0),30))</f>
        <v/>
      </c>
      <c r="L19" s="11">
        <f>IF($A19="","",IFERROR($J19*1000/$K19,0))</f>
        <v/>
      </c>
      <c r="M19" s="8" t="n"/>
      <c r="N19" s="13">
        <f>IF($A19="","",IF($J19&gt;$M19,"Above target","Within target"))</f>
        <v/>
      </c>
      <c r="O19" s="36">
        <f>IF($A19="","",IFERROR(VLOOKUP($C19,'Rates'!$A$2:$D$101,3,FALSE),0))</f>
        <v/>
      </c>
      <c r="P19" s="36">
        <f>IF($A19="","",IFERROR($J19*$O19,0))</f>
        <v/>
      </c>
      <c r="Q19" s="36">
        <f>IF($A19="","",IFERROR(VLOOKUP($C19,'Rates'!$A$2:$D$101,4,FALSE),0))</f>
        <v/>
      </c>
      <c r="R19" s="36">
        <f>IF($A19="","",IFERROR(($P19+$Q19)*10%,0))</f>
        <v/>
      </c>
      <c r="S19" s="36">
        <f>IF($A19="","",IFERROR($P19+$Q19+$R19,0))</f>
        <v/>
      </c>
      <c r="T19" s="3" t="n"/>
    </row>
    <row r="20">
      <c r="A20" s="2" t="n"/>
      <c r="B20" s="3" t="n"/>
      <c r="C20" s="3" t="n"/>
      <c r="D20" s="3" t="n"/>
      <c r="E20" s="2" t="n"/>
      <c r="F20" s="34" t="n"/>
      <c r="G20" s="2" t="n"/>
      <c r="H20" s="5" t="n"/>
      <c r="I20" s="5" t="n"/>
      <c r="J20" s="6">
        <f>IF($A20="","",IFERROR($H20-$I20,0))</f>
        <v/>
      </c>
      <c r="K20" s="43">
        <f>IF($A20="","",IF($B20=$B19,IFERROR($F20-$F19,0),30))</f>
        <v/>
      </c>
      <c r="L20" s="6">
        <f>IF($A20="","",IFERROR($J20*1000/$K20,0))</f>
        <v/>
      </c>
      <c r="M20" s="8" t="n"/>
      <c r="N20" s="9">
        <f>IF($A20="","",IF($J20&gt;$M20,"Above target","Within target"))</f>
        <v/>
      </c>
      <c r="O20" s="35">
        <f>IF($A20="","",IFERROR(VLOOKUP($C20,'Rates'!$A$2:$D$101,3,FALSE),0))</f>
        <v/>
      </c>
      <c r="P20" s="35">
        <f>IF($A20="","",IFERROR($J20*$O20,0))</f>
        <v/>
      </c>
      <c r="Q20" s="35">
        <f>IF($A20="","",IFERROR(VLOOKUP($C20,'Rates'!$A$2:$D$101,4,FALSE),0))</f>
        <v/>
      </c>
      <c r="R20" s="35">
        <f>IF($A20="","",IFERROR(($P20+$Q20)*10%,0))</f>
        <v/>
      </c>
      <c r="S20" s="35">
        <f>IF($A20="","",IFERROR($P20+$Q20+$R20,0))</f>
        <v/>
      </c>
      <c r="T20" s="3" t="n"/>
    </row>
    <row r="21">
      <c r="A21" s="2" t="n"/>
      <c r="B21" s="3" t="n"/>
      <c r="C21" s="3" t="n"/>
      <c r="D21" s="3" t="n"/>
      <c r="E21" s="2" t="n"/>
      <c r="F21" s="34" t="n"/>
      <c r="G21" s="2" t="n"/>
      <c r="H21" s="5" t="n"/>
      <c r="I21" s="5" t="n"/>
      <c r="J21" s="11">
        <f>IF($A21="","",IFERROR($H21-$I21,0))</f>
        <v/>
      </c>
      <c r="K21" s="44">
        <f>IF($A21="","",IF($B21=$B20,IFERROR($F21-$F20,0),30))</f>
        <v/>
      </c>
      <c r="L21" s="11">
        <f>IF($A21="","",IFERROR($J21*1000/$K21,0))</f>
        <v/>
      </c>
      <c r="M21" s="8" t="n"/>
      <c r="N21" s="13">
        <f>IF($A21="","",IF($J21&gt;$M21,"Above target","Within target"))</f>
        <v/>
      </c>
      <c r="O21" s="36">
        <f>IF($A21="","",IFERROR(VLOOKUP($C21,'Rates'!$A$2:$D$101,3,FALSE),0))</f>
        <v/>
      </c>
      <c r="P21" s="36">
        <f>IF($A21="","",IFERROR($J21*$O21,0))</f>
        <v/>
      </c>
      <c r="Q21" s="36">
        <f>IF($A21="","",IFERROR(VLOOKUP($C21,'Rates'!$A$2:$D$101,4,FALSE),0))</f>
        <v/>
      </c>
      <c r="R21" s="36">
        <f>IF($A21="","",IFERROR(($P21+$Q21)*10%,0))</f>
        <v/>
      </c>
      <c r="S21" s="36">
        <f>IF($A21="","",IFERROR($P21+$Q21+$R21,0))</f>
        <v/>
      </c>
      <c r="T21" s="3" t="n"/>
    </row>
    <row r="22">
      <c r="A22" s="2" t="n"/>
      <c r="B22" s="3" t="n"/>
      <c r="C22" s="3" t="n"/>
      <c r="D22" s="3" t="n"/>
      <c r="E22" s="2" t="n"/>
      <c r="F22" s="34" t="n"/>
      <c r="G22" s="2" t="n"/>
      <c r="H22" s="5" t="n"/>
      <c r="I22" s="5" t="n"/>
      <c r="J22" s="6">
        <f>IF($A22="","",IFERROR($H22-$I22,0))</f>
        <v/>
      </c>
      <c r="K22" s="43">
        <f>IF($A22="","",IF($B22=$B21,IFERROR($F22-$F21,0),30))</f>
        <v/>
      </c>
      <c r="L22" s="6">
        <f>IF($A22="","",IFERROR($J22*1000/$K22,0))</f>
        <v/>
      </c>
      <c r="M22" s="8" t="n"/>
      <c r="N22" s="9">
        <f>IF($A22="","",IF($J22&gt;$M22,"Above target","Within target"))</f>
        <v/>
      </c>
      <c r="O22" s="35">
        <f>IF($A22="","",IFERROR(VLOOKUP($C22,'Rates'!$A$2:$D$101,3,FALSE),0))</f>
        <v/>
      </c>
      <c r="P22" s="35">
        <f>IF($A22="","",IFERROR($J22*$O22,0))</f>
        <v/>
      </c>
      <c r="Q22" s="35">
        <f>IF($A22="","",IFERROR(VLOOKUP($C22,'Rates'!$A$2:$D$101,4,FALSE),0))</f>
        <v/>
      </c>
      <c r="R22" s="35">
        <f>IF($A22="","",IFERROR(($P22+$Q22)*10%,0))</f>
        <v/>
      </c>
      <c r="S22" s="35">
        <f>IF($A22="","",IFERROR($P22+$Q22+$R22,0))</f>
        <v/>
      </c>
      <c r="T22" s="3" t="n"/>
    </row>
    <row r="23">
      <c r="A23" s="2" t="n"/>
      <c r="B23" s="3" t="n"/>
      <c r="C23" s="3" t="n"/>
      <c r="D23" s="3" t="n"/>
      <c r="E23" s="2" t="n"/>
      <c r="F23" s="34" t="n"/>
      <c r="G23" s="2" t="n"/>
      <c r="H23" s="5" t="n"/>
      <c r="I23" s="5" t="n"/>
      <c r="J23" s="11">
        <f>IF($A23="","",IFERROR($H23-$I23,0))</f>
        <v/>
      </c>
      <c r="K23" s="44">
        <f>IF($A23="","",IF($B23=$B22,IFERROR($F23-$F22,0),30))</f>
        <v/>
      </c>
      <c r="L23" s="11">
        <f>IF($A23="","",IFERROR($J23*1000/$K23,0))</f>
        <v/>
      </c>
      <c r="M23" s="8" t="n"/>
      <c r="N23" s="13">
        <f>IF($A23="","",IF($J23&gt;$M23,"Above target","Within target"))</f>
        <v/>
      </c>
      <c r="O23" s="36">
        <f>IF($A23="","",IFERROR(VLOOKUP($C23,'Rates'!$A$2:$D$101,3,FALSE),0))</f>
        <v/>
      </c>
      <c r="P23" s="36">
        <f>IF($A23="","",IFERROR($J23*$O23,0))</f>
        <v/>
      </c>
      <c r="Q23" s="36">
        <f>IF($A23="","",IFERROR(VLOOKUP($C23,'Rates'!$A$2:$D$101,4,FALSE),0))</f>
        <v/>
      </c>
      <c r="R23" s="36">
        <f>IF($A23="","",IFERROR(($P23+$Q23)*10%,0))</f>
        <v/>
      </c>
      <c r="S23" s="36">
        <f>IF($A23="","",IFERROR($P23+$Q23+$R23,0))</f>
        <v/>
      </c>
      <c r="T23" s="3" t="n"/>
    </row>
    <row r="24">
      <c r="A24" s="2" t="n"/>
      <c r="B24" s="3" t="n"/>
      <c r="C24" s="3" t="n"/>
      <c r="D24" s="3" t="n"/>
      <c r="E24" s="2" t="n"/>
      <c r="F24" s="34" t="n"/>
      <c r="G24" s="2" t="n"/>
      <c r="H24" s="5" t="n"/>
      <c r="I24" s="5" t="n"/>
      <c r="J24" s="6">
        <f>IF($A24="","",IFERROR($H24-$I24,0))</f>
        <v/>
      </c>
      <c r="K24" s="43">
        <f>IF($A24="","",IF($B24=$B23,IFERROR($F24-$F23,0),30))</f>
        <v/>
      </c>
      <c r="L24" s="6">
        <f>IF($A24="","",IFERROR($J24*1000/$K24,0))</f>
        <v/>
      </c>
      <c r="M24" s="8" t="n"/>
      <c r="N24" s="9">
        <f>IF($A24="","",IF($J24&gt;$M24,"Above target","Within target"))</f>
        <v/>
      </c>
      <c r="O24" s="35">
        <f>IF($A24="","",IFERROR(VLOOKUP($C24,'Rates'!$A$2:$D$101,3,FALSE),0))</f>
        <v/>
      </c>
      <c r="P24" s="35">
        <f>IF($A24="","",IFERROR($J24*$O24,0))</f>
        <v/>
      </c>
      <c r="Q24" s="35">
        <f>IF($A24="","",IFERROR(VLOOKUP($C24,'Rates'!$A$2:$D$101,4,FALSE),0))</f>
        <v/>
      </c>
      <c r="R24" s="35">
        <f>IF($A24="","",IFERROR(($P24+$Q24)*10%,0))</f>
        <v/>
      </c>
      <c r="S24" s="35">
        <f>IF($A24="","",IFERROR($P24+$Q24+$R24,0))</f>
        <v/>
      </c>
      <c r="T24" s="3" t="n"/>
    </row>
    <row r="25">
      <c r="A25" s="2" t="n"/>
      <c r="B25" s="3" t="n"/>
      <c r="C25" s="3" t="n"/>
      <c r="D25" s="3" t="n"/>
      <c r="E25" s="2" t="n"/>
      <c r="F25" s="34" t="n"/>
      <c r="G25" s="2" t="n"/>
      <c r="H25" s="5" t="n"/>
      <c r="I25" s="5" t="n"/>
      <c r="J25" s="11">
        <f>IF($A25="","",IFERROR($H25-$I25,0))</f>
        <v/>
      </c>
      <c r="K25" s="44">
        <f>IF($A25="","",IF($B25=$B24,IFERROR($F25-$F24,0),30))</f>
        <v/>
      </c>
      <c r="L25" s="11">
        <f>IF($A25="","",IFERROR($J25*1000/$K25,0))</f>
        <v/>
      </c>
      <c r="M25" s="8" t="n"/>
      <c r="N25" s="13">
        <f>IF($A25="","",IF($J25&gt;$M25,"Above target","Within target"))</f>
        <v/>
      </c>
      <c r="O25" s="36">
        <f>IF($A25="","",IFERROR(VLOOKUP($C25,'Rates'!$A$2:$D$101,3,FALSE),0))</f>
        <v/>
      </c>
      <c r="P25" s="36">
        <f>IF($A25="","",IFERROR($J25*$O25,0))</f>
        <v/>
      </c>
      <c r="Q25" s="36">
        <f>IF($A25="","",IFERROR(VLOOKUP($C25,'Rates'!$A$2:$D$101,4,FALSE),0))</f>
        <v/>
      </c>
      <c r="R25" s="36">
        <f>IF($A25="","",IFERROR(($P25+$Q25)*10%,0))</f>
        <v/>
      </c>
      <c r="S25" s="36">
        <f>IF($A25="","",IFERROR($P25+$Q25+$R25,0))</f>
        <v/>
      </c>
      <c r="T25" s="3" t="n"/>
    </row>
    <row r="26">
      <c r="A26" s="2" t="n"/>
      <c r="B26" s="3" t="n"/>
      <c r="C26" s="3" t="n"/>
      <c r="D26" s="3" t="n"/>
      <c r="E26" s="2" t="n"/>
      <c r="F26" s="34" t="n"/>
      <c r="G26" s="2" t="n"/>
      <c r="H26" s="5" t="n"/>
      <c r="I26" s="5" t="n"/>
      <c r="J26" s="6">
        <f>IF($A26="","",IFERROR($H26-$I26,0))</f>
        <v/>
      </c>
      <c r="K26" s="43">
        <f>IF($A26="","",IF($B26=$B25,IFERROR($F26-$F25,0),30))</f>
        <v/>
      </c>
      <c r="L26" s="6">
        <f>IF($A26="","",IFERROR($J26*1000/$K26,0))</f>
        <v/>
      </c>
      <c r="M26" s="8" t="n"/>
      <c r="N26" s="9">
        <f>IF($A26="","",IF($J26&gt;$M26,"Above target","Within target"))</f>
        <v/>
      </c>
      <c r="O26" s="35">
        <f>IF($A26="","",IFERROR(VLOOKUP($C26,'Rates'!$A$2:$D$101,3,FALSE),0))</f>
        <v/>
      </c>
      <c r="P26" s="35">
        <f>IF($A26="","",IFERROR($J26*$O26,0))</f>
        <v/>
      </c>
      <c r="Q26" s="35">
        <f>IF($A26="","",IFERROR(VLOOKUP($C26,'Rates'!$A$2:$D$101,4,FALSE),0))</f>
        <v/>
      </c>
      <c r="R26" s="35">
        <f>IF($A26="","",IFERROR(($P26+$Q26)*10%,0))</f>
        <v/>
      </c>
      <c r="S26" s="35">
        <f>IF($A26="","",IFERROR($P26+$Q26+$R26,0))</f>
        <v/>
      </c>
      <c r="T26" s="3" t="n"/>
    </row>
    <row r="27">
      <c r="A27" s="2" t="n"/>
      <c r="B27" s="3" t="n"/>
      <c r="C27" s="3" t="n"/>
      <c r="D27" s="3" t="n"/>
      <c r="E27" s="2" t="n"/>
      <c r="F27" s="34" t="n"/>
      <c r="G27" s="2" t="n"/>
      <c r="H27" s="5" t="n"/>
      <c r="I27" s="5" t="n"/>
      <c r="J27" s="11">
        <f>IF($A27="","",IFERROR($H27-$I27,0))</f>
        <v/>
      </c>
      <c r="K27" s="44">
        <f>IF($A27="","",IF($B27=$B26,IFERROR($F27-$F26,0),30))</f>
        <v/>
      </c>
      <c r="L27" s="11">
        <f>IF($A27="","",IFERROR($J27*1000/$K27,0))</f>
        <v/>
      </c>
      <c r="M27" s="8" t="n"/>
      <c r="N27" s="13">
        <f>IF($A27="","",IF($J27&gt;$M27,"Above target","Within target"))</f>
        <v/>
      </c>
      <c r="O27" s="36">
        <f>IF($A27="","",IFERROR(VLOOKUP($C27,'Rates'!$A$2:$D$101,3,FALSE),0))</f>
        <v/>
      </c>
      <c r="P27" s="36">
        <f>IF($A27="","",IFERROR($J27*$O27,0))</f>
        <v/>
      </c>
      <c r="Q27" s="36">
        <f>IF($A27="","",IFERROR(VLOOKUP($C27,'Rates'!$A$2:$D$101,4,FALSE),0))</f>
        <v/>
      </c>
      <c r="R27" s="36">
        <f>IF($A27="","",IFERROR(($P27+$Q27)*10%,0))</f>
        <v/>
      </c>
      <c r="S27" s="36">
        <f>IF($A27="","",IFERROR($P27+$Q27+$R27,0))</f>
        <v/>
      </c>
      <c r="T27" s="3" t="n"/>
    </row>
    <row r="28">
      <c r="A28" s="2" t="n"/>
      <c r="B28" s="3" t="n"/>
      <c r="C28" s="3" t="n"/>
      <c r="D28" s="3" t="n"/>
      <c r="E28" s="2" t="n"/>
      <c r="F28" s="34" t="n"/>
      <c r="G28" s="2" t="n"/>
      <c r="H28" s="5" t="n"/>
      <c r="I28" s="5" t="n"/>
      <c r="J28" s="6">
        <f>IF($A28="","",IFERROR($H28-$I28,0))</f>
        <v/>
      </c>
      <c r="K28" s="43">
        <f>IF($A28="","",IF($B28=$B27,IFERROR($F28-$F27,0),30))</f>
        <v/>
      </c>
      <c r="L28" s="6">
        <f>IF($A28="","",IFERROR($J28*1000/$K28,0))</f>
        <v/>
      </c>
      <c r="M28" s="8" t="n"/>
      <c r="N28" s="9">
        <f>IF($A28="","",IF($J28&gt;$M28,"Above target","Within target"))</f>
        <v/>
      </c>
      <c r="O28" s="35">
        <f>IF($A28="","",IFERROR(VLOOKUP($C28,'Rates'!$A$2:$D$101,3,FALSE),0))</f>
        <v/>
      </c>
      <c r="P28" s="35">
        <f>IF($A28="","",IFERROR($J28*$O28,0))</f>
        <v/>
      </c>
      <c r="Q28" s="35">
        <f>IF($A28="","",IFERROR(VLOOKUP($C28,'Rates'!$A$2:$D$101,4,FALSE),0))</f>
        <v/>
      </c>
      <c r="R28" s="35">
        <f>IF($A28="","",IFERROR(($P28+$Q28)*10%,0))</f>
        <v/>
      </c>
      <c r="S28" s="35">
        <f>IF($A28="","",IFERROR($P28+$Q28+$R28,0))</f>
        <v/>
      </c>
      <c r="T28" s="3" t="n"/>
    </row>
    <row r="29">
      <c r="A29" s="2" t="n"/>
      <c r="B29" s="3" t="n"/>
      <c r="C29" s="3" t="n"/>
      <c r="D29" s="3" t="n"/>
      <c r="E29" s="2" t="n"/>
      <c r="F29" s="34" t="n"/>
      <c r="G29" s="2" t="n"/>
      <c r="H29" s="5" t="n"/>
      <c r="I29" s="5" t="n"/>
      <c r="J29" s="11">
        <f>IF($A29="","",IFERROR($H29-$I29,0))</f>
        <v/>
      </c>
      <c r="K29" s="44">
        <f>IF($A29="","",IF($B29=$B28,IFERROR($F29-$F28,0),30))</f>
        <v/>
      </c>
      <c r="L29" s="11">
        <f>IF($A29="","",IFERROR($J29*1000/$K29,0))</f>
        <v/>
      </c>
      <c r="M29" s="8" t="n"/>
      <c r="N29" s="13">
        <f>IF($A29="","",IF($J29&gt;$M29,"Above target","Within target"))</f>
        <v/>
      </c>
      <c r="O29" s="36">
        <f>IF($A29="","",IFERROR(VLOOKUP($C29,'Rates'!$A$2:$D$101,3,FALSE),0))</f>
        <v/>
      </c>
      <c r="P29" s="36">
        <f>IF($A29="","",IFERROR($J29*$O29,0))</f>
        <v/>
      </c>
      <c r="Q29" s="36">
        <f>IF($A29="","",IFERROR(VLOOKUP($C29,'Rates'!$A$2:$D$101,4,FALSE),0))</f>
        <v/>
      </c>
      <c r="R29" s="36">
        <f>IF($A29="","",IFERROR(($P29+$Q29)*10%,0))</f>
        <v/>
      </c>
      <c r="S29" s="36">
        <f>IF($A29="","",IFERROR($P29+$Q29+$R29,0))</f>
        <v/>
      </c>
      <c r="T29" s="3" t="n"/>
    </row>
    <row r="30">
      <c r="A30" s="2" t="n"/>
      <c r="B30" s="3" t="n"/>
      <c r="C30" s="3" t="n"/>
      <c r="D30" s="3" t="n"/>
      <c r="E30" s="2" t="n"/>
      <c r="F30" s="34" t="n"/>
      <c r="G30" s="2" t="n"/>
      <c r="H30" s="5" t="n"/>
      <c r="I30" s="5" t="n"/>
      <c r="J30" s="6">
        <f>IF($A30="","",IFERROR($H30-$I30,0))</f>
        <v/>
      </c>
      <c r="K30" s="43">
        <f>IF($A30="","",IF($B30=$B29,IFERROR($F30-$F29,0),30))</f>
        <v/>
      </c>
      <c r="L30" s="6">
        <f>IF($A30="","",IFERROR($J30*1000/$K30,0))</f>
        <v/>
      </c>
      <c r="M30" s="8" t="n"/>
      <c r="N30" s="9">
        <f>IF($A30="","",IF($J30&gt;$M30,"Above target","Within target"))</f>
        <v/>
      </c>
      <c r="O30" s="35">
        <f>IF($A30="","",IFERROR(VLOOKUP($C30,'Rates'!$A$2:$D$101,3,FALSE),0))</f>
        <v/>
      </c>
      <c r="P30" s="35">
        <f>IF($A30="","",IFERROR($J30*$O30,0))</f>
        <v/>
      </c>
      <c r="Q30" s="35">
        <f>IF($A30="","",IFERROR(VLOOKUP($C30,'Rates'!$A$2:$D$101,4,FALSE),0))</f>
        <v/>
      </c>
      <c r="R30" s="35">
        <f>IF($A30="","",IFERROR(($P30+$Q30)*10%,0))</f>
        <v/>
      </c>
      <c r="S30" s="35">
        <f>IF($A30="","",IFERROR($P30+$Q30+$R30,0))</f>
        <v/>
      </c>
      <c r="T30" s="3" t="n"/>
    </row>
    <row r="31">
      <c r="A31" s="2" t="n"/>
      <c r="B31" s="3" t="n"/>
      <c r="C31" s="3" t="n"/>
      <c r="D31" s="3" t="n"/>
      <c r="E31" s="2" t="n"/>
      <c r="F31" s="34" t="n"/>
      <c r="G31" s="2" t="n"/>
      <c r="H31" s="5" t="n"/>
      <c r="I31" s="5" t="n"/>
      <c r="J31" s="11">
        <f>IF($A31="","",IFERROR($H31-$I31,0))</f>
        <v/>
      </c>
      <c r="K31" s="44">
        <f>IF($A31="","",IF($B31=$B30,IFERROR($F31-$F30,0),30))</f>
        <v/>
      </c>
      <c r="L31" s="11">
        <f>IF($A31="","",IFERROR($J31*1000/$K31,0))</f>
        <v/>
      </c>
      <c r="M31" s="8" t="n"/>
      <c r="N31" s="13">
        <f>IF($A31="","",IF($J31&gt;$M31,"Above target","Within target"))</f>
        <v/>
      </c>
      <c r="O31" s="36">
        <f>IF($A31="","",IFERROR(VLOOKUP($C31,'Rates'!$A$2:$D$101,3,FALSE),0))</f>
        <v/>
      </c>
      <c r="P31" s="36">
        <f>IF($A31="","",IFERROR($J31*$O31,0))</f>
        <v/>
      </c>
      <c r="Q31" s="36">
        <f>IF($A31="","",IFERROR(VLOOKUP($C31,'Rates'!$A$2:$D$101,4,FALSE),0))</f>
        <v/>
      </c>
      <c r="R31" s="36">
        <f>IF($A31="","",IFERROR(($P31+$Q31)*10%,0))</f>
        <v/>
      </c>
      <c r="S31" s="36">
        <f>IF($A31="","",IFERROR($P31+$Q31+$R31,0))</f>
        <v/>
      </c>
      <c r="T31" s="3" t="n"/>
    </row>
    <row r="32">
      <c r="A32" s="2" t="n"/>
      <c r="B32" s="3" t="n"/>
      <c r="C32" s="3" t="n"/>
      <c r="D32" s="3" t="n"/>
      <c r="E32" s="2" t="n"/>
      <c r="F32" s="34" t="n"/>
      <c r="G32" s="2" t="n"/>
      <c r="H32" s="5" t="n"/>
      <c r="I32" s="5" t="n"/>
      <c r="J32" s="6">
        <f>IF($A32="","",IFERROR($H32-$I32,0))</f>
        <v/>
      </c>
      <c r="K32" s="43">
        <f>IF($A32="","",IF($B32=$B31,IFERROR($F32-$F31,0),30))</f>
        <v/>
      </c>
      <c r="L32" s="6">
        <f>IF($A32="","",IFERROR($J32*1000/$K32,0))</f>
        <v/>
      </c>
      <c r="M32" s="8" t="n"/>
      <c r="N32" s="9">
        <f>IF($A32="","",IF($J32&gt;$M32,"Above target","Within target"))</f>
        <v/>
      </c>
      <c r="O32" s="35">
        <f>IF($A32="","",IFERROR(VLOOKUP($C32,'Rates'!$A$2:$D$101,3,FALSE),0))</f>
        <v/>
      </c>
      <c r="P32" s="35">
        <f>IF($A32="","",IFERROR($J32*$O32,0))</f>
        <v/>
      </c>
      <c r="Q32" s="35">
        <f>IF($A32="","",IFERROR(VLOOKUP($C32,'Rates'!$A$2:$D$101,4,FALSE),0))</f>
        <v/>
      </c>
      <c r="R32" s="35">
        <f>IF($A32="","",IFERROR(($P32+$Q32)*10%,0))</f>
        <v/>
      </c>
      <c r="S32" s="35">
        <f>IF($A32="","",IFERROR($P32+$Q32+$R32,0))</f>
        <v/>
      </c>
      <c r="T32" s="3" t="n"/>
    </row>
    <row r="33">
      <c r="A33" s="2" t="n"/>
      <c r="B33" s="3" t="n"/>
      <c r="C33" s="3" t="n"/>
      <c r="D33" s="3" t="n"/>
      <c r="E33" s="2" t="n"/>
      <c r="F33" s="34" t="n"/>
      <c r="G33" s="2" t="n"/>
      <c r="H33" s="5" t="n"/>
      <c r="I33" s="5" t="n"/>
      <c r="J33" s="11">
        <f>IF($A33="","",IFERROR($H33-$I33,0))</f>
        <v/>
      </c>
      <c r="K33" s="44">
        <f>IF($A33="","",IF($B33=$B32,IFERROR($F33-$F32,0),30))</f>
        <v/>
      </c>
      <c r="L33" s="11">
        <f>IF($A33="","",IFERROR($J33*1000/$K33,0))</f>
        <v/>
      </c>
      <c r="M33" s="8" t="n"/>
      <c r="N33" s="13">
        <f>IF($A33="","",IF($J33&gt;$M33,"Above target","Within target"))</f>
        <v/>
      </c>
      <c r="O33" s="36">
        <f>IF($A33="","",IFERROR(VLOOKUP($C33,'Rates'!$A$2:$D$101,3,FALSE),0))</f>
        <v/>
      </c>
      <c r="P33" s="36">
        <f>IF($A33="","",IFERROR($J33*$O33,0))</f>
        <v/>
      </c>
      <c r="Q33" s="36">
        <f>IF($A33="","",IFERROR(VLOOKUP($C33,'Rates'!$A$2:$D$101,4,FALSE),0))</f>
        <v/>
      </c>
      <c r="R33" s="36">
        <f>IF($A33="","",IFERROR(($P33+$Q33)*10%,0))</f>
        <v/>
      </c>
      <c r="S33" s="36">
        <f>IF($A33="","",IFERROR($P33+$Q33+$R33,0))</f>
        <v/>
      </c>
      <c r="T33" s="3" t="n"/>
    </row>
    <row r="34">
      <c r="A34" s="2" t="n"/>
      <c r="B34" s="3" t="n"/>
      <c r="C34" s="3" t="n"/>
      <c r="D34" s="3" t="n"/>
      <c r="E34" s="2" t="n"/>
      <c r="F34" s="34" t="n"/>
      <c r="G34" s="2" t="n"/>
      <c r="H34" s="5" t="n"/>
      <c r="I34" s="5" t="n"/>
      <c r="J34" s="6">
        <f>IF($A34="","",IFERROR($H34-$I34,0))</f>
        <v/>
      </c>
      <c r="K34" s="43">
        <f>IF($A34="","",IF($B34=$B33,IFERROR($F34-$F33,0),30))</f>
        <v/>
      </c>
      <c r="L34" s="6">
        <f>IF($A34="","",IFERROR($J34*1000/$K34,0))</f>
        <v/>
      </c>
      <c r="M34" s="8" t="n"/>
      <c r="N34" s="9">
        <f>IF($A34="","",IF($J34&gt;$M34,"Above target","Within target"))</f>
        <v/>
      </c>
      <c r="O34" s="35">
        <f>IF($A34="","",IFERROR(VLOOKUP($C34,'Rates'!$A$2:$D$101,3,FALSE),0))</f>
        <v/>
      </c>
      <c r="P34" s="35">
        <f>IF($A34="","",IFERROR($J34*$O34,0))</f>
        <v/>
      </c>
      <c r="Q34" s="35">
        <f>IF($A34="","",IFERROR(VLOOKUP($C34,'Rates'!$A$2:$D$101,4,FALSE),0))</f>
        <v/>
      </c>
      <c r="R34" s="35">
        <f>IF($A34="","",IFERROR(($P34+$Q34)*10%,0))</f>
        <v/>
      </c>
      <c r="S34" s="35">
        <f>IF($A34="","",IFERROR($P34+$Q34+$R34,0))</f>
        <v/>
      </c>
      <c r="T34" s="3" t="n"/>
    </row>
    <row r="35">
      <c r="A35" s="2" t="n"/>
      <c r="B35" s="3" t="n"/>
      <c r="C35" s="3" t="n"/>
      <c r="D35" s="3" t="n"/>
      <c r="E35" s="2" t="n"/>
      <c r="F35" s="34" t="n"/>
      <c r="G35" s="2" t="n"/>
      <c r="H35" s="5" t="n"/>
      <c r="I35" s="5" t="n"/>
      <c r="J35" s="11">
        <f>IF($A35="","",IFERROR($H35-$I35,0))</f>
        <v/>
      </c>
      <c r="K35" s="44">
        <f>IF($A35="","",IF($B35=$B34,IFERROR($F35-$F34,0),30))</f>
        <v/>
      </c>
      <c r="L35" s="11">
        <f>IF($A35="","",IFERROR($J35*1000/$K35,0))</f>
        <v/>
      </c>
      <c r="M35" s="8" t="n"/>
      <c r="N35" s="13">
        <f>IF($A35="","",IF($J35&gt;$M35,"Above target","Within target"))</f>
        <v/>
      </c>
      <c r="O35" s="36">
        <f>IF($A35="","",IFERROR(VLOOKUP($C35,'Rates'!$A$2:$D$101,3,FALSE),0))</f>
        <v/>
      </c>
      <c r="P35" s="36">
        <f>IF($A35="","",IFERROR($J35*$O35,0))</f>
        <v/>
      </c>
      <c r="Q35" s="36">
        <f>IF($A35="","",IFERROR(VLOOKUP($C35,'Rates'!$A$2:$D$101,4,FALSE),0))</f>
        <v/>
      </c>
      <c r="R35" s="36">
        <f>IF($A35="","",IFERROR(($P35+$Q35)*10%,0))</f>
        <v/>
      </c>
      <c r="S35" s="36">
        <f>IF($A35="","",IFERROR($P35+$Q35+$R35,0))</f>
        <v/>
      </c>
      <c r="T35" s="3" t="n"/>
    </row>
    <row r="36">
      <c r="A36" s="2" t="n"/>
      <c r="B36" s="3" t="n"/>
      <c r="C36" s="3" t="n"/>
      <c r="D36" s="3" t="n"/>
      <c r="E36" s="2" t="n"/>
      <c r="F36" s="34" t="n"/>
      <c r="G36" s="2" t="n"/>
      <c r="H36" s="5" t="n"/>
      <c r="I36" s="5" t="n"/>
      <c r="J36" s="6">
        <f>IF($A36="","",IFERROR($H36-$I36,0))</f>
        <v/>
      </c>
      <c r="K36" s="43">
        <f>IF($A36="","",IF($B36=$B35,IFERROR($F36-$F35,0),30))</f>
        <v/>
      </c>
      <c r="L36" s="6">
        <f>IF($A36="","",IFERROR($J36*1000/$K36,0))</f>
        <v/>
      </c>
      <c r="M36" s="8" t="n"/>
      <c r="N36" s="9">
        <f>IF($A36="","",IF($J36&gt;$M36,"Above target","Within target"))</f>
        <v/>
      </c>
      <c r="O36" s="35">
        <f>IF($A36="","",IFERROR(VLOOKUP($C36,'Rates'!$A$2:$D$101,3,FALSE),0))</f>
        <v/>
      </c>
      <c r="P36" s="35">
        <f>IF($A36="","",IFERROR($J36*$O36,0))</f>
        <v/>
      </c>
      <c r="Q36" s="35">
        <f>IF($A36="","",IFERROR(VLOOKUP($C36,'Rates'!$A$2:$D$101,4,FALSE),0))</f>
        <v/>
      </c>
      <c r="R36" s="35">
        <f>IF($A36="","",IFERROR(($P36+$Q36)*10%,0))</f>
        <v/>
      </c>
      <c r="S36" s="35">
        <f>IF($A36="","",IFERROR($P36+$Q36+$R36,0))</f>
        <v/>
      </c>
      <c r="T36" s="3" t="n"/>
    </row>
    <row r="37">
      <c r="A37" s="2" t="n"/>
      <c r="B37" s="3" t="n"/>
      <c r="C37" s="3" t="n"/>
      <c r="D37" s="3" t="n"/>
      <c r="E37" s="2" t="n"/>
      <c r="F37" s="34" t="n"/>
      <c r="G37" s="2" t="n"/>
      <c r="H37" s="5" t="n"/>
      <c r="I37" s="5" t="n"/>
      <c r="J37" s="11">
        <f>IF($A37="","",IFERROR($H37-$I37,0))</f>
        <v/>
      </c>
      <c r="K37" s="44">
        <f>IF($A37="","",IF($B37=$B36,IFERROR($F37-$F36,0),30))</f>
        <v/>
      </c>
      <c r="L37" s="11">
        <f>IF($A37="","",IFERROR($J37*1000/$K37,0))</f>
        <v/>
      </c>
      <c r="M37" s="8" t="n"/>
      <c r="N37" s="13">
        <f>IF($A37="","",IF($J37&gt;$M37,"Above target","Within target"))</f>
        <v/>
      </c>
      <c r="O37" s="36">
        <f>IF($A37="","",IFERROR(VLOOKUP($C37,'Rates'!$A$2:$D$101,3,FALSE),0))</f>
        <v/>
      </c>
      <c r="P37" s="36">
        <f>IF($A37="","",IFERROR($J37*$O37,0))</f>
        <v/>
      </c>
      <c r="Q37" s="36">
        <f>IF($A37="","",IFERROR(VLOOKUP($C37,'Rates'!$A$2:$D$101,4,FALSE),0))</f>
        <v/>
      </c>
      <c r="R37" s="36">
        <f>IF($A37="","",IFERROR(($P37+$Q37)*10%,0))</f>
        <v/>
      </c>
      <c r="S37" s="36">
        <f>IF($A37="","",IFERROR($P37+$Q37+$R37,0))</f>
        <v/>
      </c>
      <c r="T37" s="3" t="n"/>
    </row>
    <row r="38">
      <c r="A38" s="2" t="n"/>
      <c r="B38" s="3" t="n"/>
      <c r="C38" s="3" t="n"/>
      <c r="D38" s="3" t="n"/>
      <c r="E38" s="2" t="n"/>
      <c r="F38" s="34" t="n"/>
      <c r="G38" s="2" t="n"/>
      <c r="H38" s="5" t="n"/>
      <c r="I38" s="5" t="n"/>
      <c r="J38" s="6">
        <f>IF($A38="","",IFERROR($H38-$I38,0))</f>
        <v/>
      </c>
      <c r="K38" s="43">
        <f>IF($A38="","",IF($B38=$B37,IFERROR($F38-$F37,0),30))</f>
        <v/>
      </c>
      <c r="L38" s="6">
        <f>IF($A38="","",IFERROR($J38*1000/$K38,0))</f>
        <v/>
      </c>
      <c r="M38" s="8" t="n"/>
      <c r="N38" s="9">
        <f>IF($A38="","",IF($J38&gt;$M38,"Above target","Within target"))</f>
        <v/>
      </c>
      <c r="O38" s="35">
        <f>IF($A38="","",IFERROR(VLOOKUP($C38,'Rates'!$A$2:$D$101,3,FALSE),0))</f>
        <v/>
      </c>
      <c r="P38" s="35">
        <f>IF($A38="","",IFERROR($J38*$O38,0))</f>
        <v/>
      </c>
      <c r="Q38" s="35">
        <f>IF($A38="","",IFERROR(VLOOKUP($C38,'Rates'!$A$2:$D$101,4,FALSE),0))</f>
        <v/>
      </c>
      <c r="R38" s="35">
        <f>IF($A38="","",IFERROR(($P38+$Q38)*10%,0))</f>
        <v/>
      </c>
      <c r="S38" s="35">
        <f>IF($A38="","",IFERROR($P38+$Q38+$R38,0))</f>
        <v/>
      </c>
      <c r="T38" s="3" t="n"/>
    </row>
    <row r="39">
      <c r="A39" s="2" t="n"/>
      <c r="B39" s="3" t="n"/>
      <c r="C39" s="3" t="n"/>
      <c r="D39" s="3" t="n"/>
      <c r="E39" s="2" t="n"/>
      <c r="F39" s="34" t="n"/>
      <c r="G39" s="2" t="n"/>
      <c r="H39" s="5" t="n"/>
      <c r="I39" s="5" t="n"/>
      <c r="J39" s="11">
        <f>IF($A39="","",IFERROR($H39-$I39,0))</f>
        <v/>
      </c>
      <c r="K39" s="44">
        <f>IF($A39="","",IF($B39=$B38,IFERROR($F39-$F38,0),30))</f>
        <v/>
      </c>
      <c r="L39" s="11">
        <f>IF($A39="","",IFERROR($J39*1000/$K39,0))</f>
        <v/>
      </c>
      <c r="M39" s="8" t="n"/>
      <c r="N39" s="13">
        <f>IF($A39="","",IF($J39&gt;$M39,"Above target","Within target"))</f>
        <v/>
      </c>
      <c r="O39" s="36">
        <f>IF($A39="","",IFERROR(VLOOKUP($C39,'Rates'!$A$2:$D$101,3,FALSE),0))</f>
        <v/>
      </c>
      <c r="P39" s="36">
        <f>IF($A39="","",IFERROR($J39*$O39,0))</f>
        <v/>
      </c>
      <c r="Q39" s="36">
        <f>IF($A39="","",IFERROR(VLOOKUP($C39,'Rates'!$A$2:$D$101,4,FALSE),0))</f>
        <v/>
      </c>
      <c r="R39" s="36">
        <f>IF($A39="","",IFERROR(($P39+$Q39)*10%,0))</f>
        <v/>
      </c>
      <c r="S39" s="36">
        <f>IF($A39="","",IFERROR($P39+$Q39+$R39,0))</f>
        <v/>
      </c>
      <c r="T39" s="3" t="n"/>
    </row>
    <row r="40">
      <c r="A40" s="2" t="n"/>
      <c r="B40" s="3" t="n"/>
      <c r="C40" s="3" t="n"/>
      <c r="D40" s="3" t="n"/>
      <c r="E40" s="2" t="n"/>
      <c r="F40" s="34" t="n"/>
      <c r="G40" s="2" t="n"/>
      <c r="H40" s="5" t="n"/>
      <c r="I40" s="5" t="n"/>
      <c r="J40" s="6">
        <f>IF($A40="","",IFERROR($H40-$I40,0))</f>
        <v/>
      </c>
      <c r="K40" s="43">
        <f>IF($A40="","",IF($B40=$B39,IFERROR($F40-$F39,0),30))</f>
        <v/>
      </c>
      <c r="L40" s="6">
        <f>IF($A40="","",IFERROR($J40*1000/$K40,0))</f>
        <v/>
      </c>
      <c r="M40" s="8" t="n"/>
      <c r="N40" s="9">
        <f>IF($A40="","",IF($J40&gt;$M40,"Above target","Within target"))</f>
        <v/>
      </c>
      <c r="O40" s="35">
        <f>IF($A40="","",IFERROR(VLOOKUP($C40,'Rates'!$A$2:$D$101,3,FALSE),0))</f>
        <v/>
      </c>
      <c r="P40" s="35">
        <f>IF($A40="","",IFERROR($J40*$O40,0))</f>
        <v/>
      </c>
      <c r="Q40" s="35">
        <f>IF($A40="","",IFERROR(VLOOKUP($C40,'Rates'!$A$2:$D$101,4,FALSE),0))</f>
        <v/>
      </c>
      <c r="R40" s="35">
        <f>IF($A40="","",IFERROR(($P40+$Q40)*10%,0))</f>
        <v/>
      </c>
      <c r="S40" s="35">
        <f>IF($A40="","",IFERROR($P40+$Q40+$R40,0))</f>
        <v/>
      </c>
      <c r="T40" s="3" t="n"/>
    </row>
    <row r="41">
      <c r="A41" s="2" t="n"/>
      <c r="B41" s="3" t="n"/>
      <c r="C41" s="3" t="n"/>
      <c r="D41" s="3" t="n"/>
      <c r="E41" s="2" t="n"/>
      <c r="F41" s="34" t="n"/>
      <c r="G41" s="2" t="n"/>
      <c r="H41" s="5" t="n"/>
      <c r="I41" s="5" t="n"/>
      <c r="J41" s="11">
        <f>IF($A41="","",IFERROR($H41-$I41,0))</f>
        <v/>
      </c>
      <c r="K41" s="44">
        <f>IF($A41="","",IF($B41=$B40,IFERROR($F41-$F40,0),30))</f>
        <v/>
      </c>
      <c r="L41" s="11">
        <f>IF($A41="","",IFERROR($J41*1000/$K41,0))</f>
        <v/>
      </c>
      <c r="M41" s="8" t="n"/>
      <c r="N41" s="13">
        <f>IF($A41="","",IF($J41&gt;$M41,"Above target","Within target"))</f>
        <v/>
      </c>
      <c r="O41" s="36">
        <f>IF($A41="","",IFERROR(VLOOKUP($C41,'Rates'!$A$2:$D$101,3,FALSE),0))</f>
        <v/>
      </c>
      <c r="P41" s="36">
        <f>IF($A41="","",IFERROR($J41*$O41,0))</f>
        <v/>
      </c>
      <c r="Q41" s="36">
        <f>IF($A41="","",IFERROR(VLOOKUP($C41,'Rates'!$A$2:$D$101,4,FALSE),0))</f>
        <v/>
      </c>
      <c r="R41" s="36">
        <f>IF($A41="","",IFERROR(($P41+$Q41)*10%,0))</f>
        <v/>
      </c>
      <c r="S41" s="36">
        <f>IF($A41="","",IFERROR($P41+$Q41+$R41,0))</f>
        <v/>
      </c>
      <c r="T41" s="3" t="n"/>
    </row>
    <row r="42">
      <c r="A42" s="2" t="n"/>
      <c r="B42" s="3" t="n"/>
      <c r="C42" s="3" t="n"/>
      <c r="D42" s="3" t="n"/>
      <c r="E42" s="2" t="n"/>
      <c r="F42" s="34" t="n"/>
      <c r="G42" s="2" t="n"/>
      <c r="H42" s="5" t="n"/>
      <c r="I42" s="5" t="n"/>
      <c r="J42" s="6">
        <f>IF($A42="","",IFERROR($H42-$I42,0))</f>
        <v/>
      </c>
      <c r="K42" s="43">
        <f>IF($A42="","",IF($B42=$B41,IFERROR($F42-$F41,0),30))</f>
        <v/>
      </c>
      <c r="L42" s="6">
        <f>IF($A42="","",IFERROR($J42*1000/$K42,0))</f>
        <v/>
      </c>
      <c r="M42" s="8" t="n"/>
      <c r="N42" s="9">
        <f>IF($A42="","",IF($J42&gt;$M42,"Above target","Within target"))</f>
        <v/>
      </c>
      <c r="O42" s="35">
        <f>IF($A42="","",IFERROR(VLOOKUP($C42,'Rates'!$A$2:$D$101,3,FALSE),0))</f>
        <v/>
      </c>
      <c r="P42" s="35">
        <f>IF($A42="","",IFERROR($J42*$O42,0))</f>
        <v/>
      </c>
      <c r="Q42" s="35">
        <f>IF($A42="","",IFERROR(VLOOKUP($C42,'Rates'!$A$2:$D$101,4,FALSE),0))</f>
        <v/>
      </c>
      <c r="R42" s="35">
        <f>IF($A42="","",IFERROR(($P42+$Q42)*10%,0))</f>
        <v/>
      </c>
      <c r="S42" s="35">
        <f>IF($A42="","",IFERROR($P42+$Q42+$R42,0))</f>
        <v/>
      </c>
      <c r="T42" s="3" t="n"/>
    </row>
    <row r="43">
      <c r="A43" s="2" t="n"/>
      <c r="B43" s="3" t="n"/>
      <c r="C43" s="3" t="n"/>
      <c r="D43" s="3" t="n"/>
      <c r="E43" s="2" t="n"/>
      <c r="F43" s="34" t="n"/>
      <c r="G43" s="2" t="n"/>
      <c r="H43" s="5" t="n"/>
      <c r="I43" s="5" t="n"/>
      <c r="J43" s="11">
        <f>IF($A43="","",IFERROR($H43-$I43,0))</f>
        <v/>
      </c>
      <c r="K43" s="44">
        <f>IF($A43="","",IF($B43=$B42,IFERROR($F43-$F42,0),30))</f>
        <v/>
      </c>
      <c r="L43" s="11">
        <f>IF($A43="","",IFERROR($J43*1000/$K43,0))</f>
        <v/>
      </c>
      <c r="M43" s="8" t="n"/>
      <c r="N43" s="13">
        <f>IF($A43="","",IF($J43&gt;$M43,"Above target","Within target"))</f>
        <v/>
      </c>
      <c r="O43" s="36">
        <f>IF($A43="","",IFERROR(VLOOKUP($C43,'Rates'!$A$2:$D$101,3,FALSE),0))</f>
        <v/>
      </c>
      <c r="P43" s="36">
        <f>IF($A43="","",IFERROR($J43*$O43,0))</f>
        <v/>
      </c>
      <c r="Q43" s="36">
        <f>IF($A43="","",IFERROR(VLOOKUP($C43,'Rates'!$A$2:$D$101,4,FALSE),0))</f>
        <v/>
      </c>
      <c r="R43" s="36">
        <f>IF($A43="","",IFERROR(($P43+$Q43)*10%,0))</f>
        <v/>
      </c>
      <c r="S43" s="36">
        <f>IF($A43="","",IFERROR($P43+$Q43+$R43,0))</f>
        <v/>
      </c>
      <c r="T43" s="3" t="n"/>
    </row>
    <row r="44">
      <c r="A44" s="2" t="n"/>
      <c r="B44" s="3" t="n"/>
      <c r="C44" s="3" t="n"/>
      <c r="D44" s="3" t="n"/>
      <c r="E44" s="2" t="n"/>
      <c r="F44" s="34" t="n"/>
      <c r="G44" s="2" t="n"/>
      <c r="H44" s="5" t="n"/>
      <c r="I44" s="5" t="n"/>
      <c r="J44" s="6">
        <f>IF($A44="","",IFERROR($H44-$I44,0))</f>
        <v/>
      </c>
      <c r="K44" s="43">
        <f>IF($A44="","",IF($B44=$B43,IFERROR($F44-$F43,0),30))</f>
        <v/>
      </c>
      <c r="L44" s="6">
        <f>IF($A44="","",IFERROR($J44*1000/$K44,0))</f>
        <v/>
      </c>
      <c r="M44" s="8" t="n"/>
      <c r="N44" s="9">
        <f>IF($A44="","",IF($J44&gt;$M44,"Above target","Within target"))</f>
        <v/>
      </c>
      <c r="O44" s="35">
        <f>IF($A44="","",IFERROR(VLOOKUP($C44,'Rates'!$A$2:$D$101,3,FALSE),0))</f>
        <v/>
      </c>
      <c r="P44" s="35">
        <f>IF($A44="","",IFERROR($J44*$O44,0))</f>
        <v/>
      </c>
      <c r="Q44" s="35">
        <f>IF($A44="","",IFERROR(VLOOKUP($C44,'Rates'!$A$2:$D$101,4,FALSE),0))</f>
        <v/>
      </c>
      <c r="R44" s="35">
        <f>IF($A44="","",IFERROR(($P44+$Q44)*10%,0))</f>
        <v/>
      </c>
      <c r="S44" s="35">
        <f>IF($A44="","",IFERROR($P44+$Q44+$R44,0))</f>
        <v/>
      </c>
      <c r="T44" s="3" t="n"/>
    </row>
    <row r="45">
      <c r="A45" s="2" t="n"/>
      <c r="B45" s="3" t="n"/>
      <c r="C45" s="3" t="n"/>
      <c r="D45" s="3" t="n"/>
      <c r="E45" s="2" t="n"/>
      <c r="F45" s="34" t="n"/>
      <c r="G45" s="2" t="n"/>
      <c r="H45" s="5" t="n"/>
      <c r="I45" s="5" t="n"/>
      <c r="J45" s="11">
        <f>IF($A45="","",IFERROR($H45-$I45,0))</f>
        <v/>
      </c>
      <c r="K45" s="44">
        <f>IF($A45="","",IF($B45=$B44,IFERROR($F45-$F44,0),30))</f>
        <v/>
      </c>
      <c r="L45" s="11">
        <f>IF($A45="","",IFERROR($J45*1000/$K45,0))</f>
        <v/>
      </c>
      <c r="M45" s="8" t="n"/>
      <c r="N45" s="13">
        <f>IF($A45="","",IF($J45&gt;$M45,"Above target","Within target"))</f>
        <v/>
      </c>
      <c r="O45" s="36">
        <f>IF($A45="","",IFERROR(VLOOKUP($C45,'Rates'!$A$2:$D$101,3,FALSE),0))</f>
        <v/>
      </c>
      <c r="P45" s="36">
        <f>IF($A45="","",IFERROR($J45*$O45,0))</f>
        <v/>
      </c>
      <c r="Q45" s="36">
        <f>IF($A45="","",IFERROR(VLOOKUP($C45,'Rates'!$A$2:$D$101,4,FALSE),0))</f>
        <v/>
      </c>
      <c r="R45" s="36">
        <f>IF($A45="","",IFERROR(($P45+$Q45)*10%,0))</f>
        <v/>
      </c>
      <c r="S45" s="36">
        <f>IF($A45="","",IFERROR($P45+$Q45+$R45,0))</f>
        <v/>
      </c>
      <c r="T45" s="3" t="n"/>
    </row>
    <row r="46">
      <c r="A46" s="2" t="n"/>
      <c r="B46" s="3" t="n"/>
      <c r="C46" s="3" t="n"/>
      <c r="D46" s="3" t="n"/>
      <c r="E46" s="2" t="n"/>
      <c r="F46" s="34" t="n"/>
      <c r="G46" s="2" t="n"/>
      <c r="H46" s="5" t="n"/>
      <c r="I46" s="5" t="n"/>
      <c r="J46" s="6">
        <f>IF($A46="","",IFERROR($H46-$I46,0))</f>
        <v/>
      </c>
      <c r="K46" s="43">
        <f>IF($A46="","",IF($B46=$B45,IFERROR($F46-$F45,0),30))</f>
        <v/>
      </c>
      <c r="L46" s="6">
        <f>IF($A46="","",IFERROR($J46*1000/$K46,0))</f>
        <v/>
      </c>
      <c r="M46" s="8" t="n"/>
      <c r="N46" s="9">
        <f>IF($A46="","",IF($J46&gt;$M46,"Above target","Within target"))</f>
        <v/>
      </c>
      <c r="O46" s="35">
        <f>IF($A46="","",IFERROR(VLOOKUP($C46,'Rates'!$A$2:$D$101,3,FALSE),0))</f>
        <v/>
      </c>
      <c r="P46" s="35">
        <f>IF($A46="","",IFERROR($J46*$O46,0))</f>
        <v/>
      </c>
      <c r="Q46" s="35">
        <f>IF($A46="","",IFERROR(VLOOKUP($C46,'Rates'!$A$2:$D$101,4,FALSE),0))</f>
        <v/>
      </c>
      <c r="R46" s="35">
        <f>IF($A46="","",IFERROR(($P46+$Q46)*10%,0))</f>
        <v/>
      </c>
      <c r="S46" s="35">
        <f>IF($A46="","",IFERROR($P46+$Q46+$R46,0))</f>
        <v/>
      </c>
      <c r="T46" s="3" t="n"/>
    </row>
    <row r="47">
      <c r="A47" s="2" t="n"/>
      <c r="B47" s="3" t="n"/>
      <c r="C47" s="3" t="n"/>
      <c r="D47" s="3" t="n"/>
      <c r="E47" s="2" t="n"/>
      <c r="F47" s="34" t="n"/>
      <c r="G47" s="2" t="n"/>
      <c r="H47" s="5" t="n"/>
      <c r="I47" s="5" t="n"/>
      <c r="J47" s="11">
        <f>IF($A47="","",IFERROR($H47-$I47,0))</f>
        <v/>
      </c>
      <c r="K47" s="44">
        <f>IF($A47="","",IF($B47=$B46,IFERROR($F47-$F46,0),30))</f>
        <v/>
      </c>
      <c r="L47" s="11">
        <f>IF($A47="","",IFERROR($J47*1000/$K47,0))</f>
        <v/>
      </c>
      <c r="M47" s="8" t="n"/>
      <c r="N47" s="13">
        <f>IF($A47="","",IF($J47&gt;$M47,"Above target","Within target"))</f>
        <v/>
      </c>
      <c r="O47" s="36">
        <f>IF($A47="","",IFERROR(VLOOKUP($C47,'Rates'!$A$2:$D$101,3,FALSE),0))</f>
        <v/>
      </c>
      <c r="P47" s="36">
        <f>IF($A47="","",IFERROR($J47*$O47,0))</f>
        <v/>
      </c>
      <c r="Q47" s="36">
        <f>IF($A47="","",IFERROR(VLOOKUP($C47,'Rates'!$A$2:$D$101,4,FALSE),0))</f>
        <v/>
      </c>
      <c r="R47" s="36">
        <f>IF($A47="","",IFERROR(($P47+$Q47)*10%,0))</f>
        <v/>
      </c>
      <c r="S47" s="36">
        <f>IF($A47="","",IFERROR($P47+$Q47+$R47,0))</f>
        <v/>
      </c>
      <c r="T47" s="3" t="n"/>
    </row>
    <row r="48">
      <c r="A48" s="2" t="n"/>
      <c r="B48" s="3" t="n"/>
      <c r="C48" s="3" t="n"/>
      <c r="D48" s="3" t="n"/>
      <c r="E48" s="2" t="n"/>
      <c r="F48" s="34" t="n"/>
      <c r="G48" s="2" t="n"/>
      <c r="H48" s="5" t="n"/>
      <c r="I48" s="5" t="n"/>
      <c r="J48" s="6">
        <f>IF($A48="","",IFERROR($H48-$I48,0))</f>
        <v/>
      </c>
      <c r="K48" s="43">
        <f>IF($A48="","",IF($B48=$B47,IFERROR($F48-$F47,0),30))</f>
        <v/>
      </c>
      <c r="L48" s="6">
        <f>IF($A48="","",IFERROR($J48*1000/$K48,0))</f>
        <v/>
      </c>
      <c r="M48" s="8" t="n"/>
      <c r="N48" s="9">
        <f>IF($A48="","",IF($J48&gt;$M48,"Above target","Within target"))</f>
        <v/>
      </c>
      <c r="O48" s="35">
        <f>IF($A48="","",IFERROR(VLOOKUP($C48,'Rates'!$A$2:$D$101,3,FALSE),0))</f>
        <v/>
      </c>
      <c r="P48" s="35">
        <f>IF($A48="","",IFERROR($J48*$O48,0))</f>
        <v/>
      </c>
      <c r="Q48" s="35">
        <f>IF($A48="","",IFERROR(VLOOKUP($C48,'Rates'!$A$2:$D$101,4,FALSE),0))</f>
        <v/>
      </c>
      <c r="R48" s="35">
        <f>IF($A48="","",IFERROR(($P48+$Q48)*10%,0))</f>
        <v/>
      </c>
      <c r="S48" s="35">
        <f>IF($A48="","",IFERROR($P48+$Q48+$R48,0))</f>
        <v/>
      </c>
      <c r="T48" s="3" t="n"/>
    </row>
    <row r="49">
      <c r="A49" s="2" t="n"/>
      <c r="B49" s="3" t="n"/>
      <c r="C49" s="3" t="n"/>
      <c r="D49" s="3" t="n"/>
      <c r="E49" s="2" t="n"/>
      <c r="F49" s="34" t="n"/>
      <c r="G49" s="2" t="n"/>
      <c r="H49" s="5" t="n"/>
      <c r="I49" s="5" t="n"/>
      <c r="J49" s="11">
        <f>IF($A49="","",IFERROR($H49-$I49,0))</f>
        <v/>
      </c>
      <c r="K49" s="44">
        <f>IF($A49="","",IF($B49=$B48,IFERROR($F49-$F48,0),30))</f>
        <v/>
      </c>
      <c r="L49" s="11">
        <f>IF($A49="","",IFERROR($J49*1000/$K49,0))</f>
        <v/>
      </c>
      <c r="M49" s="8" t="n"/>
      <c r="N49" s="13">
        <f>IF($A49="","",IF($J49&gt;$M49,"Above target","Within target"))</f>
        <v/>
      </c>
      <c r="O49" s="36">
        <f>IF($A49="","",IFERROR(VLOOKUP($C49,'Rates'!$A$2:$D$101,3,FALSE),0))</f>
        <v/>
      </c>
      <c r="P49" s="36">
        <f>IF($A49="","",IFERROR($J49*$O49,0))</f>
        <v/>
      </c>
      <c r="Q49" s="36">
        <f>IF($A49="","",IFERROR(VLOOKUP($C49,'Rates'!$A$2:$D$101,4,FALSE),0))</f>
        <v/>
      </c>
      <c r="R49" s="36">
        <f>IF($A49="","",IFERROR(($P49+$Q49)*10%,0))</f>
        <v/>
      </c>
      <c r="S49" s="36">
        <f>IF($A49="","",IFERROR($P49+$Q49+$R49,0))</f>
        <v/>
      </c>
      <c r="T49" s="3" t="n"/>
    </row>
    <row r="50">
      <c r="A50" s="2" t="n"/>
      <c r="B50" s="3" t="n"/>
      <c r="C50" s="3" t="n"/>
      <c r="D50" s="3" t="n"/>
      <c r="E50" s="2" t="n"/>
      <c r="F50" s="34" t="n"/>
      <c r="G50" s="2" t="n"/>
      <c r="H50" s="5" t="n"/>
      <c r="I50" s="5" t="n"/>
      <c r="J50" s="6">
        <f>IF($A50="","",IFERROR($H50-$I50,0))</f>
        <v/>
      </c>
      <c r="K50" s="43">
        <f>IF($A50="","",IF($B50=$B49,IFERROR($F50-$F49,0),30))</f>
        <v/>
      </c>
      <c r="L50" s="6">
        <f>IF($A50="","",IFERROR($J50*1000/$K50,0))</f>
        <v/>
      </c>
      <c r="M50" s="8" t="n"/>
      <c r="N50" s="9">
        <f>IF($A50="","",IF($J50&gt;$M50,"Above target","Within target"))</f>
        <v/>
      </c>
      <c r="O50" s="35">
        <f>IF($A50="","",IFERROR(VLOOKUP($C50,'Rates'!$A$2:$D$101,3,FALSE),0))</f>
        <v/>
      </c>
      <c r="P50" s="35">
        <f>IF($A50="","",IFERROR($J50*$O50,0))</f>
        <v/>
      </c>
      <c r="Q50" s="35">
        <f>IF($A50="","",IFERROR(VLOOKUP($C50,'Rates'!$A$2:$D$101,4,FALSE),0))</f>
        <v/>
      </c>
      <c r="R50" s="35">
        <f>IF($A50="","",IFERROR(($P50+$Q50)*10%,0))</f>
        <v/>
      </c>
      <c r="S50" s="35">
        <f>IF($A50="","",IFERROR($P50+$Q50+$R50,0))</f>
        <v/>
      </c>
      <c r="T50" s="3" t="n"/>
    </row>
    <row r="51">
      <c r="A51" s="2" t="n"/>
      <c r="B51" s="3" t="n"/>
      <c r="C51" s="3" t="n"/>
      <c r="D51" s="3" t="n"/>
      <c r="E51" s="2" t="n"/>
      <c r="F51" s="34" t="n"/>
      <c r="G51" s="2" t="n"/>
      <c r="H51" s="5" t="n"/>
      <c r="I51" s="5" t="n"/>
      <c r="J51" s="11">
        <f>IF($A51="","",IFERROR($H51-$I51,0))</f>
        <v/>
      </c>
      <c r="K51" s="44">
        <f>IF($A51="","",IF($B51=$B50,IFERROR($F51-$F50,0),30))</f>
        <v/>
      </c>
      <c r="L51" s="11">
        <f>IF($A51="","",IFERROR($J51*1000/$K51,0))</f>
        <v/>
      </c>
      <c r="M51" s="8" t="n"/>
      <c r="N51" s="13">
        <f>IF($A51="","",IF($J51&gt;$M51,"Above target","Within target"))</f>
        <v/>
      </c>
      <c r="O51" s="36">
        <f>IF($A51="","",IFERROR(VLOOKUP($C51,'Rates'!$A$2:$D$101,3,FALSE),0))</f>
        <v/>
      </c>
      <c r="P51" s="36">
        <f>IF($A51="","",IFERROR($J51*$O51,0))</f>
        <v/>
      </c>
      <c r="Q51" s="36">
        <f>IF($A51="","",IFERROR(VLOOKUP($C51,'Rates'!$A$2:$D$101,4,FALSE),0))</f>
        <v/>
      </c>
      <c r="R51" s="36">
        <f>IF($A51="","",IFERROR(($P51+$Q51)*10%,0))</f>
        <v/>
      </c>
      <c r="S51" s="36">
        <f>IF($A51="","",IFERROR($P51+$Q51+$R51,0))</f>
        <v/>
      </c>
      <c r="T51" s="3" t="n"/>
    </row>
    <row r="52">
      <c r="A52" s="2" t="n"/>
      <c r="B52" s="3" t="n"/>
      <c r="C52" s="3" t="n"/>
      <c r="D52" s="3" t="n"/>
      <c r="E52" s="2" t="n"/>
      <c r="F52" s="34" t="n"/>
      <c r="G52" s="2" t="n"/>
      <c r="H52" s="5" t="n"/>
      <c r="I52" s="5" t="n"/>
      <c r="J52" s="6">
        <f>IF($A52="","",IFERROR($H52-$I52,0))</f>
        <v/>
      </c>
      <c r="K52" s="43">
        <f>IF($A52="","",IF($B52=$B51,IFERROR($F52-$F51,0),30))</f>
        <v/>
      </c>
      <c r="L52" s="6">
        <f>IF($A52="","",IFERROR($J52*1000/$K52,0))</f>
        <v/>
      </c>
      <c r="M52" s="8" t="n"/>
      <c r="N52" s="9">
        <f>IF($A52="","",IF($J52&gt;$M52,"Above target","Within target"))</f>
        <v/>
      </c>
      <c r="O52" s="35">
        <f>IF($A52="","",IFERROR(VLOOKUP($C52,'Rates'!$A$2:$D$101,3,FALSE),0))</f>
        <v/>
      </c>
      <c r="P52" s="35">
        <f>IF($A52="","",IFERROR($J52*$O52,0))</f>
        <v/>
      </c>
      <c r="Q52" s="35">
        <f>IF($A52="","",IFERROR(VLOOKUP($C52,'Rates'!$A$2:$D$101,4,FALSE),0))</f>
        <v/>
      </c>
      <c r="R52" s="35">
        <f>IF($A52="","",IFERROR(($P52+$Q52)*10%,0))</f>
        <v/>
      </c>
      <c r="S52" s="35">
        <f>IF($A52="","",IFERROR($P52+$Q52+$R52,0))</f>
        <v/>
      </c>
      <c r="T52" s="3" t="n"/>
    </row>
    <row r="53">
      <c r="A53" s="2" t="n"/>
      <c r="B53" s="3" t="n"/>
      <c r="C53" s="3" t="n"/>
      <c r="D53" s="3" t="n"/>
      <c r="E53" s="2" t="n"/>
      <c r="F53" s="34" t="n"/>
      <c r="G53" s="2" t="n"/>
      <c r="H53" s="5" t="n"/>
      <c r="I53" s="5" t="n"/>
      <c r="J53" s="11">
        <f>IF($A53="","",IFERROR($H53-$I53,0))</f>
        <v/>
      </c>
      <c r="K53" s="44">
        <f>IF($A53="","",IF($B53=$B52,IFERROR($F53-$F52,0),30))</f>
        <v/>
      </c>
      <c r="L53" s="11">
        <f>IF($A53="","",IFERROR($J53*1000/$K53,0))</f>
        <v/>
      </c>
      <c r="M53" s="8" t="n"/>
      <c r="N53" s="13">
        <f>IF($A53="","",IF($J53&gt;$M53,"Above target","Within target"))</f>
        <v/>
      </c>
      <c r="O53" s="36">
        <f>IF($A53="","",IFERROR(VLOOKUP($C53,'Rates'!$A$2:$D$101,3,FALSE),0))</f>
        <v/>
      </c>
      <c r="P53" s="36">
        <f>IF($A53="","",IFERROR($J53*$O53,0))</f>
        <v/>
      </c>
      <c r="Q53" s="36">
        <f>IF($A53="","",IFERROR(VLOOKUP($C53,'Rates'!$A$2:$D$101,4,FALSE),0))</f>
        <v/>
      </c>
      <c r="R53" s="36">
        <f>IF($A53="","",IFERROR(($P53+$Q53)*10%,0))</f>
        <v/>
      </c>
      <c r="S53" s="36">
        <f>IF($A53="","",IFERROR($P53+$Q53+$R53,0))</f>
        <v/>
      </c>
      <c r="T53" s="3" t="n"/>
    </row>
    <row r="54">
      <c r="A54" s="2" t="n"/>
      <c r="B54" s="3" t="n"/>
      <c r="C54" s="3" t="n"/>
      <c r="D54" s="3" t="n"/>
      <c r="E54" s="2" t="n"/>
      <c r="F54" s="34" t="n"/>
      <c r="G54" s="2" t="n"/>
      <c r="H54" s="5" t="n"/>
      <c r="I54" s="5" t="n"/>
      <c r="J54" s="6">
        <f>IF($A54="","",IFERROR($H54-$I54,0))</f>
        <v/>
      </c>
      <c r="K54" s="43">
        <f>IF($A54="","",IF($B54=$B53,IFERROR($F54-$F53,0),30))</f>
        <v/>
      </c>
      <c r="L54" s="6">
        <f>IF($A54="","",IFERROR($J54*1000/$K54,0))</f>
        <v/>
      </c>
      <c r="M54" s="8" t="n"/>
      <c r="N54" s="9">
        <f>IF($A54="","",IF($J54&gt;$M54,"Above target","Within target"))</f>
        <v/>
      </c>
      <c r="O54" s="35">
        <f>IF($A54="","",IFERROR(VLOOKUP($C54,'Rates'!$A$2:$D$101,3,FALSE),0))</f>
        <v/>
      </c>
      <c r="P54" s="35">
        <f>IF($A54="","",IFERROR($J54*$O54,0))</f>
        <v/>
      </c>
      <c r="Q54" s="35">
        <f>IF($A54="","",IFERROR(VLOOKUP($C54,'Rates'!$A$2:$D$101,4,FALSE),0))</f>
        <v/>
      </c>
      <c r="R54" s="35">
        <f>IF($A54="","",IFERROR(($P54+$Q54)*10%,0))</f>
        <v/>
      </c>
      <c r="S54" s="35">
        <f>IF($A54="","",IFERROR($P54+$Q54+$R54,0))</f>
        <v/>
      </c>
      <c r="T54" s="3" t="n"/>
    </row>
    <row r="55">
      <c r="A55" s="2" t="n"/>
      <c r="B55" s="3" t="n"/>
      <c r="C55" s="3" t="n"/>
      <c r="D55" s="3" t="n"/>
      <c r="E55" s="2" t="n"/>
      <c r="F55" s="34" t="n"/>
      <c r="G55" s="2" t="n"/>
      <c r="H55" s="5" t="n"/>
      <c r="I55" s="5" t="n"/>
      <c r="J55" s="11">
        <f>IF($A55="","",IFERROR($H55-$I55,0))</f>
        <v/>
      </c>
      <c r="K55" s="44">
        <f>IF($A55="","",IF($B55=$B54,IFERROR($F55-$F54,0),30))</f>
        <v/>
      </c>
      <c r="L55" s="11">
        <f>IF($A55="","",IFERROR($J55*1000/$K55,0))</f>
        <v/>
      </c>
      <c r="M55" s="8" t="n"/>
      <c r="N55" s="13">
        <f>IF($A55="","",IF($J55&gt;$M55,"Above target","Within target"))</f>
        <v/>
      </c>
      <c r="O55" s="36">
        <f>IF($A55="","",IFERROR(VLOOKUP($C55,'Rates'!$A$2:$D$101,3,FALSE),0))</f>
        <v/>
      </c>
      <c r="P55" s="36">
        <f>IF($A55="","",IFERROR($J55*$O55,0))</f>
        <v/>
      </c>
      <c r="Q55" s="36">
        <f>IF($A55="","",IFERROR(VLOOKUP($C55,'Rates'!$A$2:$D$101,4,FALSE),0))</f>
        <v/>
      </c>
      <c r="R55" s="36">
        <f>IF($A55="","",IFERROR(($P55+$Q55)*10%,0))</f>
        <v/>
      </c>
      <c r="S55" s="36">
        <f>IF($A55="","",IFERROR($P55+$Q55+$R55,0))</f>
        <v/>
      </c>
      <c r="T55" s="3" t="n"/>
    </row>
    <row r="56">
      <c r="A56" s="2" t="n"/>
      <c r="B56" s="3" t="n"/>
      <c r="C56" s="3" t="n"/>
      <c r="D56" s="3" t="n"/>
      <c r="E56" s="2" t="n"/>
      <c r="F56" s="34" t="n"/>
      <c r="G56" s="2" t="n"/>
      <c r="H56" s="5" t="n"/>
      <c r="I56" s="5" t="n"/>
      <c r="J56" s="6">
        <f>IF($A56="","",IFERROR($H56-$I56,0))</f>
        <v/>
      </c>
      <c r="K56" s="43">
        <f>IF($A56="","",IF($B56=$B55,IFERROR($F56-$F55,0),30))</f>
        <v/>
      </c>
      <c r="L56" s="6">
        <f>IF($A56="","",IFERROR($J56*1000/$K56,0))</f>
        <v/>
      </c>
      <c r="M56" s="8" t="n"/>
      <c r="N56" s="9">
        <f>IF($A56="","",IF($J56&gt;$M56,"Above target","Within target"))</f>
        <v/>
      </c>
      <c r="O56" s="35">
        <f>IF($A56="","",IFERROR(VLOOKUP($C56,'Rates'!$A$2:$D$101,3,FALSE),0))</f>
        <v/>
      </c>
      <c r="P56" s="35">
        <f>IF($A56="","",IFERROR($J56*$O56,0))</f>
        <v/>
      </c>
      <c r="Q56" s="35">
        <f>IF($A56="","",IFERROR(VLOOKUP($C56,'Rates'!$A$2:$D$101,4,FALSE),0))</f>
        <v/>
      </c>
      <c r="R56" s="35">
        <f>IF($A56="","",IFERROR(($P56+$Q56)*10%,0))</f>
        <v/>
      </c>
      <c r="S56" s="35">
        <f>IF($A56="","",IFERROR($P56+$Q56+$R56,0))</f>
        <v/>
      </c>
      <c r="T56" s="3" t="n"/>
    </row>
    <row r="57">
      <c r="A57" s="2" t="n"/>
      <c r="B57" s="3" t="n"/>
      <c r="C57" s="3" t="n"/>
      <c r="D57" s="3" t="n"/>
      <c r="E57" s="2" t="n"/>
      <c r="F57" s="34" t="n"/>
      <c r="G57" s="2" t="n"/>
      <c r="H57" s="5" t="n"/>
      <c r="I57" s="5" t="n"/>
      <c r="J57" s="11">
        <f>IF($A57="","",IFERROR($H57-$I57,0))</f>
        <v/>
      </c>
      <c r="K57" s="44">
        <f>IF($A57="","",IF($B57=$B56,IFERROR($F57-$F56,0),30))</f>
        <v/>
      </c>
      <c r="L57" s="11">
        <f>IF($A57="","",IFERROR($J57*1000/$K57,0))</f>
        <v/>
      </c>
      <c r="M57" s="8" t="n"/>
      <c r="N57" s="13">
        <f>IF($A57="","",IF($J57&gt;$M57,"Above target","Within target"))</f>
        <v/>
      </c>
      <c r="O57" s="36">
        <f>IF($A57="","",IFERROR(VLOOKUP($C57,'Rates'!$A$2:$D$101,3,FALSE),0))</f>
        <v/>
      </c>
      <c r="P57" s="36">
        <f>IF($A57="","",IFERROR($J57*$O57,0))</f>
        <v/>
      </c>
      <c r="Q57" s="36">
        <f>IF($A57="","",IFERROR(VLOOKUP($C57,'Rates'!$A$2:$D$101,4,FALSE),0))</f>
        <v/>
      </c>
      <c r="R57" s="36">
        <f>IF($A57="","",IFERROR(($P57+$Q57)*10%,0))</f>
        <v/>
      </c>
      <c r="S57" s="36">
        <f>IF($A57="","",IFERROR($P57+$Q57+$R57,0))</f>
        <v/>
      </c>
      <c r="T57" s="3" t="n"/>
    </row>
    <row r="58">
      <c r="A58" s="2" t="n"/>
      <c r="B58" s="3" t="n"/>
      <c r="C58" s="3" t="n"/>
      <c r="D58" s="3" t="n"/>
      <c r="E58" s="2" t="n"/>
      <c r="F58" s="34" t="n"/>
      <c r="G58" s="2" t="n"/>
      <c r="H58" s="5" t="n"/>
      <c r="I58" s="5" t="n"/>
      <c r="J58" s="6">
        <f>IF($A58="","",IFERROR($H58-$I58,0))</f>
        <v/>
      </c>
      <c r="K58" s="43">
        <f>IF($A58="","",IF($B58=$B57,IFERROR($F58-$F57,0),30))</f>
        <v/>
      </c>
      <c r="L58" s="6">
        <f>IF($A58="","",IFERROR($J58*1000/$K58,0))</f>
        <v/>
      </c>
      <c r="M58" s="8" t="n"/>
      <c r="N58" s="9">
        <f>IF($A58="","",IF($J58&gt;$M58,"Above target","Within target"))</f>
        <v/>
      </c>
      <c r="O58" s="35">
        <f>IF($A58="","",IFERROR(VLOOKUP($C58,'Rates'!$A$2:$D$101,3,FALSE),0))</f>
        <v/>
      </c>
      <c r="P58" s="35">
        <f>IF($A58="","",IFERROR($J58*$O58,0))</f>
        <v/>
      </c>
      <c r="Q58" s="35">
        <f>IF($A58="","",IFERROR(VLOOKUP($C58,'Rates'!$A$2:$D$101,4,FALSE),0))</f>
        <v/>
      </c>
      <c r="R58" s="35">
        <f>IF($A58="","",IFERROR(($P58+$Q58)*10%,0))</f>
        <v/>
      </c>
      <c r="S58" s="35">
        <f>IF($A58="","",IFERROR($P58+$Q58+$R58,0))</f>
        <v/>
      </c>
      <c r="T58" s="3" t="n"/>
    </row>
    <row r="59">
      <c r="A59" s="2" t="n"/>
      <c r="B59" s="3" t="n"/>
      <c r="C59" s="3" t="n"/>
      <c r="D59" s="3" t="n"/>
      <c r="E59" s="2" t="n"/>
      <c r="F59" s="34" t="n"/>
      <c r="G59" s="2" t="n"/>
      <c r="H59" s="5" t="n"/>
      <c r="I59" s="5" t="n"/>
      <c r="J59" s="11">
        <f>IF($A59="","",IFERROR($H59-$I59,0))</f>
        <v/>
      </c>
      <c r="K59" s="44">
        <f>IF($A59="","",IF($B59=$B58,IFERROR($F59-$F58,0),30))</f>
        <v/>
      </c>
      <c r="L59" s="11">
        <f>IF($A59="","",IFERROR($J59*1000/$K59,0))</f>
        <v/>
      </c>
      <c r="M59" s="8" t="n"/>
      <c r="N59" s="13">
        <f>IF($A59="","",IF($J59&gt;$M59,"Above target","Within target"))</f>
        <v/>
      </c>
      <c r="O59" s="36">
        <f>IF($A59="","",IFERROR(VLOOKUP($C59,'Rates'!$A$2:$D$101,3,FALSE),0))</f>
        <v/>
      </c>
      <c r="P59" s="36">
        <f>IF($A59="","",IFERROR($J59*$O59,0))</f>
        <v/>
      </c>
      <c r="Q59" s="36">
        <f>IF($A59="","",IFERROR(VLOOKUP($C59,'Rates'!$A$2:$D$101,4,FALSE),0))</f>
        <v/>
      </c>
      <c r="R59" s="36">
        <f>IF($A59="","",IFERROR(($P59+$Q59)*10%,0))</f>
        <v/>
      </c>
      <c r="S59" s="36">
        <f>IF($A59="","",IFERROR($P59+$Q59+$R59,0))</f>
        <v/>
      </c>
      <c r="T59" s="3" t="n"/>
    </row>
    <row r="60">
      <c r="A60" s="2" t="n"/>
      <c r="B60" s="3" t="n"/>
      <c r="C60" s="3" t="n"/>
      <c r="D60" s="3" t="n"/>
      <c r="E60" s="2" t="n"/>
      <c r="F60" s="34" t="n"/>
      <c r="G60" s="2" t="n"/>
      <c r="H60" s="5" t="n"/>
      <c r="I60" s="5" t="n"/>
      <c r="J60" s="6">
        <f>IF($A60="","",IFERROR($H60-$I60,0))</f>
        <v/>
      </c>
      <c r="K60" s="43">
        <f>IF($A60="","",IF($B60=$B59,IFERROR($F60-$F59,0),30))</f>
        <v/>
      </c>
      <c r="L60" s="6">
        <f>IF($A60="","",IFERROR($J60*1000/$K60,0))</f>
        <v/>
      </c>
      <c r="M60" s="8" t="n"/>
      <c r="N60" s="9">
        <f>IF($A60="","",IF($J60&gt;$M60,"Above target","Within target"))</f>
        <v/>
      </c>
      <c r="O60" s="35">
        <f>IF($A60="","",IFERROR(VLOOKUP($C60,'Rates'!$A$2:$D$101,3,FALSE),0))</f>
        <v/>
      </c>
      <c r="P60" s="35">
        <f>IF($A60="","",IFERROR($J60*$O60,0))</f>
        <v/>
      </c>
      <c r="Q60" s="35">
        <f>IF($A60="","",IFERROR(VLOOKUP($C60,'Rates'!$A$2:$D$101,4,FALSE),0))</f>
        <v/>
      </c>
      <c r="R60" s="35">
        <f>IF($A60="","",IFERROR(($P60+$Q60)*10%,0))</f>
        <v/>
      </c>
      <c r="S60" s="35">
        <f>IF($A60="","",IFERROR($P60+$Q60+$R60,0))</f>
        <v/>
      </c>
      <c r="T60" s="3" t="n"/>
    </row>
    <row r="61">
      <c r="A61" s="2" t="n"/>
      <c r="B61" s="3" t="n"/>
      <c r="C61" s="3" t="n"/>
      <c r="D61" s="3" t="n"/>
      <c r="E61" s="2" t="n"/>
      <c r="F61" s="34" t="n"/>
      <c r="G61" s="2" t="n"/>
      <c r="H61" s="5" t="n"/>
      <c r="I61" s="5" t="n"/>
      <c r="J61" s="11">
        <f>IF($A61="","",IFERROR($H61-$I61,0))</f>
        <v/>
      </c>
      <c r="K61" s="44">
        <f>IF($A61="","",IF($B61=$B60,IFERROR($F61-$F60,0),30))</f>
        <v/>
      </c>
      <c r="L61" s="11">
        <f>IF($A61="","",IFERROR($J61*1000/$K61,0))</f>
        <v/>
      </c>
      <c r="M61" s="8" t="n"/>
      <c r="N61" s="13">
        <f>IF($A61="","",IF($J61&gt;$M61,"Above target","Within target"))</f>
        <v/>
      </c>
      <c r="O61" s="36">
        <f>IF($A61="","",IFERROR(VLOOKUP($C61,'Rates'!$A$2:$D$101,3,FALSE),0))</f>
        <v/>
      </c>
      <c r="P61" s="36">
        <f>IF($A61="","",IFERROR($J61*$O61,0))</f>
        <v/>
      </c>
      <c r="Q61" s="36">
        <f>IF($A61="","",IFERROR(VLOOKUP($C61,'Rates'!$A$2:$D$101,4,FALSE),0))</f>
        <v/>
      </c>
      <c r="R61" s="36">
        <f>IF($A61="","",IFERROR(($P61+$Q61)*10%,0))</f>
        <v/>
      </c>
      <c r="S61" s="36">
        <f>IF($A61="","",IFERROR($P61+$Q61+$R61,0))</f>
        <v/>
      </c>
      <c r="T61" s="3" t="n"/>
    </row>
    <row r="62">
      <c r="A62" s="2" t="n"/>
      <c r="B62" s="3" t="n"/>
      <c r="C62" s="3" t="n"/>
      <c r="D62" s="3" t="n"/>
      <c r="E62" s="2" t="n"/>
      <c r="F62" s="34" t="n"/>
      <c r="G62" s="2" t="n"/>
      <c r="H62" s="5" t="n"/>
      <c r="I62" s="5" t="n"/>
      <c r="J62" s="6">
        <f>IF($A62="","",IFERROR($H62-$I62,0))</f>
        <v/>
      </c>
      <c r="K62" s="43">
        <f>IF($A62="","",IF($B62=$B61,IFERROR($F62-$F61,0),30))</f>
        <v/>
      </c>
      <c r="L62" s="6">
        <f>IF($A62="","",IFERROR($J62*1000/$K62,0))</f>
        <v/>
      </c>
      <c r="M62" s="8" t="n"/>
      <c r="N62" s="9">
        <f>IF($A62="","",IF($J62&gt;$M62,"Above target","Within target"))</f>
        <v/>
      </c>
      <c r="O62" s="35">
        <f>IF($A62="","",IFERROR(VLOOKUP($C62,'Rates'!$A$2:$D$101,3,FALSE),0))</f>
        <v/>
      </c>
      <c r="P62" s="35">
        <f>IF($A62="","",IFERROR($J62*$O62,0))</f>
        <v/>
      </c>
      <c r="Q62" s="35">
        <f>IF($A62="","",IFERROR(VLOOKUP($C62,'Rates'!$A$2:$D$101,4,FALSE),0))</f>
        <v/>
      </c>
      <c r="R62" s="35">
        <f>IF($A62="","",IFERROR(($P62+$Q62)*10%,0))</f>
        <v/>
      </c>
      <c r="S62" s="35">
        <f>IF($A62="","",IFERROR($P62+$Q62+$R62,0))</f>
        <v/>
      </c>
      <c r="T62" s="3" t="n"/>
    </row>
    <row r="63">
      <c r="A63" s="2" t="n"/>
      <c r="B63" s="3" t="n"/>
      <c r="C63" s="3" t="n"/>
      <c r="D63" s="3" t="n"/>
      <c r="E63" s="2" t="n"/>
      <c r="F63" s="34" t="n"/>
      <c r="G63" s="2" t="n"/>
      <c r="H63" s="5" t="n"/>
      <c r="I63" s="5" t="n"/>
      <c r="J63" s="11">
        <f>IF($A63="","",IFERROR($H63-$I63,0))</f>
        <v/>
      </c>
      <c r="K63" s="44">
        <f>IF($A63="","",IF($B63=$B62,IFERROR($F63-$F62,0),30))</f>
        <v/>
      </c>
      <c r="L63" s="11">
        <f>IF($A63="","",IFERROR($J63*1000/$K63,0))</f>
        <v/>
      </c>
      <c r="M63" s="8" t="n"/>
      <c r="N63" s="13">
        <f>IF($A63="","",IF($J63&gt;$M63,"Above target","Within target"))</f>
        <v/>
      </c>
      <c r="O63" s="36">
        <f>IF($A63="","",IFERROR(VLOOKUP($C63,'Rates'!$A$2:$D$101,3,FALSE),0))</f>
        <v/>
      </c>
      <c r="P63" s="36">
        <f>IF($A63="","",IFERROR($J63*$O63,0))</f>
        <v/>
      </c>
      <c r="Q63" s="36">
        <f>IF($A63="","",IFERROR(VLOOKUP($C63,'Rates'!$A$2:$D$101,4,FALSE),0))</f>
        <v/>
      </c>
      <c r="R63" s="36">
        <f>IF($A63="","",IFERROR(($P63+$Q63)*10%,0))</f>
        <v/>
      </c>
      <c r="S63" s="36">
        <f>IF($A63="","",IFERROR($P63+$Q63+$R63,0))</f>
        <v/>
      </c>
      <c r="T63" s="3" t="n"/>
    </row>
    <row r="64">
      <c r="A64" s="2" t="n"/>
      <c r="B64" s="3" t="n"/>
      <c r="C64" s="3" t="n"/>
      <c r="D64" s="3" t="n"/>
      <c r="E64" s="2" t="n"/>
      <c r="F64" s="34" t="n"/>
      <c r="G64" s="2" t="n"/>
      <c r="H64" s="5" t="n"/>
      <c r="I64" s="5" t="n"/>
      <c r="J64" s="6">
        <f>IF($A64="","",IFERROR($H64-$I64,0))</f>
        <v/>
      </c>
      <c r="K64" s="43">
        <f>IF($A64="","",IF($B64=$B63,IFERROR($F64-$F63,0),30))</f>
        <v/>
      </c>
      <c r="L64" s="6">
        <f>IF($A64="","",IFERROR($J64*1000/$K64,0))</f>
        <v/>
      </c>
      <c r="M64" s="8" t="n"/>
      <c r="N64" s="9">
        <f>IF($A64="","",IF($J64&gt;$M64,"Above target","Within target"))</f>
        <v/>
      </c>
      <c r="O64" s="35">
        <f>IF($A64="","",IFERROR(VLOOKUP($C64,'Rates'!$A$2:$D$101,3,FALSE),0))</f>
        <v/>
      </c>
      <c r="P64" s="35">
        <f>IF($A64="","",IFERROR($J64*$O64,0))</f>
        <v/>
      </c>
      <c r="Q64" s="35">
        <f>IF($A64="","",IFERROR(VLOOKUP($C64,'Rates'!$A$2:$D$101,4,FALSE),0))</f>
        <v/>
      </c>
      <c r="R64" s="35">
        <f>IF($A64="","",IFERROR(($P64+$Q64)*10%,0))</f>
        <v/>
      </c>
      <c r="S64" s="35">
        <f>IF($A64="","",IFERROR($P64+$Q64+$R64,0))</f>
        <v/>
      </c>
      <c r="T64" s="3" t="n"/>
    </row>
    <row r="65">
      <c r="A65" s="2" t="n"/>
      <c r="B65" s="3" t="n"/>
      <c r="C65" s="3" t="n"/>
      <c r="D65" s="3" t="n"/>
      <c r="E65" s="2" t="n"/>
      <c r="F65" s="34" t="n"/>
      <c r="G65" s="2" t="n"/>
      <c r="H65" s="5" t="n"/>
      <c r="I65" s="5" t="n"/>
      <c r="J65" s="11">
        <f>IF($A65="","",IFERROR($H65-$I65,0))</f>
        <v/>
      </c>
      <c r="K65" s="44">
        <f>IF($A65="","",IF($B65=$B64,IFERROR($F65-$F64,0),30))</f>
        <v/>
      </c>
      <c r="L65" s="11">
        <f>IF($A65="","",IFERROR($J65*1000/$K65,0))</f>
        <v/>
      </c>
      <c r="M65" s="8" t="n"/>
      <c r="N65" s="13">
        <f>IF($A65="","",IF($J65&gt;$M65,"Above target","Within target"))</f>
        <v/>
      </c>
      <c r="O65" s="36">
        <f>IF($A65="","",IFERROR(VLOOKUP($C65,'Rates'!$A$2:$D$101,3,FALSE),0))</f>
        <v/>
      </c>
      <c r="P65" s="36">
        <f>IF($A65="","",IFERROR($J65*$O65,0))</f>
        <v/>
      </c>
      <c r="Q65" s="36">
        <f>IF($A65="","",IFERROR(VLOOKUP($C65,'Rates'!$A$2:$D$101,4,FALSE),0))</f>
        <v/>
      </c>
      <c r="R65" s="36">
        <f>IF($A65="","",IFERROR(($P65+$Q65)*10%,0))</f>
        <v/>
      </c>
      <c r="S65" s="36">
        <f>IF($A65="","",IFERROR($P65+$Q65+$R65,0))</f>
        <v/>
      </c>
      <c r="T65" s="3" t="n"/>
    </row>
    <row r="66">
      <c r="A66" s="2" t="n"/>
      <c r="B66" s="3" t="n"/>
      <c r="C66" s="3" t="n"/>
      <c r="D66" s="3" t="n"/>
      <c r="E66" s="2" t="n"/>
      <c r="F66" s="34" t="n"/>
      <c r="G66" s="2" t="n"/>
      <c r="H66" s="5" t="n"/>
      <c r="I66" s="5" t="n"/>
      <c r="J66" s="6">
        <f>IF($A66="","",IFERROR($H66-$I66,0))</f>
        <v/>
      </c>
      <c r="K66" s="43">
        <f>IF($A66="","",IF($B66=$B65,IFERROR($F66-$F65,0),30))</f>
        <v/>
      </c>
      <c r="L66" s="6">
        <f>IF($A66="","",IFERROR($J66*1000/$K66,0))</f>
        <v/>
      </c>
      <c r="M66" s="8" t="n"/>
      <c r="N66" s="9">
        <f>IF($A66="","",IF($J66&gt;$M66,"Above target","Within target"))</f>
        <v/>
      </c>
      <c r="O66" s="35">
        <f>IF($A66="","",IFERROR(VLOOKUP($C66,'Rates'!$A$2:$D$101,3,FALSE),0))</f>
        <v/>
      </c>
      <c r="P66" s="35">
        <f>IF($A66="","",IFERROR($J66*$O66,0))</f>
        <v/>
      </c>
      <c r="Q66" s="35">
        <f>IF($A66="","",IFERROR(VLOOKUP($C66,'Rates'!$A$2:$D$101,4,FALSE),0))</f>
        <v/>
      </c>
      <c r="R66" s="35">
        <f>IF($A66="","",IFERROR(($P66+$Q66)*10%,0))</f>
        <v/>
      </c>
      <c r="S66" s="35">
        <f>IF($A66="","",IFERROR($P66+$Q66+$R66,0))</f>
        <v/>
      </c>
      <c r="T66" s="3" t="n"/>
    </row>
    <row r="67">
      <c r="A67" s="2" t="n"/>
      <c r="B67" s="3" t="n"/>
      <c r="C67" s="3" t="n"/>
      <c r="D67" s="3" t="n"/>
      <c r="E67" s="2" t="n"/>
      <c r="F67" s="34" t="n"/>
      <c r="G67" s="2" t="n"/>
      <c r="H67" s="5" t="n"/>
      <c r="I67" s="5" t="n"/>
      <c r="J67" s="11">
        <f>IF($A67="","",IFERROR($H67-$I67,0))</f>
        <v/>
      </c>
      <c r="K67" s="44">
        <f>IF($A67="","",IF($B67=$B66,IFERROR($F67-$F66,0),30))</f>
        <v/>
      </c>
      <c r="L67" s="11">
        <f>IF($A67="","",IFERROR($J67*1000/$K67,0))</f>
        <v/>
      </c>
      <c r="M67" s="8" t="n"/>
      <c r="N67" s="13">
        <f>IF($A67="","",IF($J67&gt;$M67,"Above target","Within target"))</f>
        <v/>
      </c>
      <c r="O67" s="36">
        <f>IF($A67="","",IFERROR(VLOOKUP($C67,'Rates'!$A$2:$D$101,3,FALSE),0))</f>
        <v/>
      </c>
      <c r="P67" s="36">
        <f>IF($A67="","",IFERROR($J67*$O67,0))</f>
        <v/>
      </c>
      <c r="Q67" s="36">
        <f>IF($A67="","",IFERROR(VLOOKUP($C67,'Rates'!$A$2:$D$101,4,FALSE),0))</f>
        <v/>
      </c>
      <c r="R67" s="36">
        <f>IF($A67="","",IFERROR(($P67+$Q67)*10%,0))</f>
        <v/>
      </c>
      <c r="S67" s="36">
        <f>IF($A67="","",IFERROR($P67+$Q67+$R67,0))</f>
        <v/>
      </c>
      <c r="T67" s="3" t="n"/>
    </row>
    <row r="68">
      <c r="A68" s="2" t="n"/>
      <c r="B68" s="3" t="n"/>
      <c r="C68" s="3" t="n"/>
      <c r="D68" s="3" t="n"/>
      <c r="E68" s="2" t="n"/>
      <c r="F68" s="34" t="n"/>
      <c r="G68" s="2" t="n"/>
      <c r="H68" s="5" t="n"/>
      <c r="I68" s="5" t="n"/>
      <c r="J68" s="6">
        <f>IF($A68="","",IFERROR($H68-$I68,0))</f>
        <v/>
      </c>
      <c r="K68" s="43">
        <f>IF($A68="","",IF($B68=$B67,IFERROR($F68-$F67,0),30))</f>
        <v/>
      </c>
      <c r="L68" s="6">
        <f>IF($A68="","",IFERROR($J68*1000/$K68,0))</f>
        <v/>
      </c>
      <c r="M68" s="8" t="n"/>
      <c r="N68" s="9">
        <f>IF($A68="","",IF($J68&gt;$M68,"Above target","Within target"))</f>
        <v/>
      </c>
      <c r="O68" s="35">
        <f>IF($A68="","",IFERROR(VLOOKUP($C68,'Rates'!$A$2:$D$101,3,FALSE),0))</f>
        <v/>
      </c>
      <c r="P68" s="35">
        <f>IF($A68="","",IFERROR($J68*$O68,0))</f>
        <v/>
      </c>
      <c r="Q68" s="35">
        <f>IF($A68="","",IFERROR(VLOOKUP($C68,'Rates'!$A$2:$D$101,4,FALSE),0))</f>
        <v/>
      </c>
      <c r="R68" s="35">
        <f>IF($A68="","",IFERROR(($P68+$Q68)*10%,0))</f>
        <v/>
      </c>
      <c r="S68" s="35">
        <f>IF($A68="","",IFERROR($P68+$Q68+$R68,0))</f>
        <v/>
      </c>
      <c r="T68" s="3" t="n"/>
    </row>
    <row r="69">
      <c r="A69" s="2" t="n"/>
      <c r="B69" s="3" t="n"/>
      <c r="C69" s="3" t="n"/>
      <c r="D69" s="3" t="n"/>
      <c r="E69" s="2" t="n"/>
      <c r="F69" s="34" t="n"/>
      <c r="G69" s="2" t="n"/>
      <c r="H69" s="5" t="n"/>
      <c r="I69" s="5" t="n"/>
      <c r="J69" s="11">
        <f>IF($A69="","",IFERROR($H69-$I69,0))</f>
        <v/>
      </c>
      <c r="K69" s="44">
        <f>IF($A69="","",IF($B69=$B68,IFERROR($F69-$F68,0),30))</f>
        <v/>
      </c>
      <c r="L69" s="11">
        <f>IF($A69="","",IFERROR($J69*1000/$K69,0))</f>
        <v/>
      </c>
      <c r="M69" s="8" t="n"/>
      <c r="N69" s="13">
        <f>IF($A69="","",IF($J69&gt;$M69,"Above target","Within target"))</f>
        <v/>
      </c>
      <c r="O69" s="36">
        <f>IF($A69="","",IFERROR(VLOOKUP($C69,'Rates'!$A$2:$D$101,3,FALSE),0))</f>
        <v/>
      </c>
      <c r="P69" s="36">
        <f>IF($A69="","",IFERROR($J69*$O69,0))</f>
        <v/>
      </c>
      <c r="Q69" s="36">
        <f>IF($A69="","",IFERROR(VLOOKUP($C69,'Rates'!$A$2:$D$101,4,FALSE),0))</f>
        <v/>
      </c>
      <c r="R69" s="36">
        <f>IF($A69="","",IFERROR(($P69+$Q69)*10%,0))</f>
        <v/>
      </c>
      <c r="S69" s="36">
        <f>IF($A69="","",IFERROR($P69+$Q69+$R69,0))</f>
        <v/>
      </c>
      <c r="T69" s="3" t="n"/>
    </row>
    <row r="70">
      <c r="A70" s="2" t="n"/>
      <c r="B70" s="3" t="n"/>
      <c r="C70" s="3" t="n"/>
      <c r="D70" s="3" t="n"/>
      <c r="E70" s="2" t="n"/>
      <c r="F70" s="34" t="n"/>
      <c r="G70" s="2" t="n"/>
      <c r="H70" s="5" t="n"/>
      <c r="I70" s="5" t="n"/>
      <c r="J70" s="6">
        <f>IF($A70="","",IFERROR($H70-$I70,0))</f>
        <v/>
      </c>
      <c r="K70" s="43">
        <f>IF($A70="","",IF($B70=$B69,IFERROR($F70-$F69,0),30))</f>
        <v/>
      </c>
      <c r="L70" s="6">
        <f>IF($A70="","",IFERROR($J70*1000/$K70,0))</f>
        <v/>
      </c>
      <c r="M70" s="8" t="n"/>
      <c r="N70" s="9">
        <f>IF($A70="","",IF($J70&gt;$M70,"Above target","Within target"))</f>
        <v/>
      </c>
      <c r="O70" s="35">
        <f>IF($A70="","",IFERROR(VLOOKUP($C70,'Rates'!$A$2:$D$101,3,FALSE),0))</f>
        <v/>
      </c>
      <c r="P70" s="35">
        <f>IF($A70="","",IFERROR($J70*$O70,0))</f>
        <v/>
      </c>
      <c r="Q70" s="35">
        <f>IF($A70="","",IFERROR(VLOOKUP($C70,'Rates'!$A$2:$D$101,4,FALSE),0))</f>
        <v/>
      </c>
      <c r="R70" s="35">
        <f>IF($A70="","",IFERROR(($P70+$Q70)*10%,0))</f>
        <v/>
      </c>
      <c r="S70" s="35">
        <f>IF($A70="","",IFERROR($P70+$Q70+$R70,0))</f>
        <v/>
      </c>
      <c r="T70" s="3" t="n"/>
    </row>
    <row r="71">
      <c r="A71" s="2" t="n"/>
      <c r="B71" s="3" t="n"/>
      <c r="C71" s="3" t="n"/>
      <c r="D71" s="3" t="n"/>
      <c r="E71" s="2" t="n"/>
      <c r="F71" s="34" t="n"/>
      <c r="G71" s="2" t="n"/>
      <c r="H71" s="5" t="n"/>
      <c r="I71" s="5" t="n"/>
      <c r="J71" s="11">
        <f>IF($A71="","",IFERROR($H71-$I71,0))</f>
        <v/>
      </c>
      <c r="K71" s="44">
        <f>IF($A71="","",IF($B71=$B70,IFERROR($F71-$F70,0),30))</f>
        <v/>
      </c>
      <c r="L71" s="11">
        <f>IF($A71="","",IFERROR($J71*1000/$K71,0))</f>
        <v/>
      </c>
      <c r="M71" s="8" t="n"/>
      <c r="N71" s="13">
        <f>IF($A71="","",IF($J71&gt;$M71,"Above target","Within target"))</f>
        <v/>
      </c>
      <c r="O71" s="36">
        <f>IF($A71="","",IFERROR(VLOOKUP($C71,'Rates'!$A$2:$D$101,3,FALSE),0))</f>
        <v/>
      </c>
      <c r="P71" s="36">
        <f>IF($A71="","",IFERROR($J71*$O71,0))</f>
        <v/>
      </c>
      <c r="Q71" s="36">
        <f>IF($A71="","",IFERROR(VLOOKUP($C71,'Rates'!$A$2:$D$101,4,FALSE),0))</f>
        <v/>
      </c>
      <c r="R71" s="36">
        <f>IF($A71="","",IFERROR(($P71+$Q71)*10%,0))</f>
        <v/>
      </c>
      <c r="S71" s="36">
        <f>IF($A71="","",IFERROR($P71+$Q71+$R71,0))</f>
        <v/>
      </c>
      <c r="T71" s="3" t="n"/>
    </row>
    <row r="72">
      <c r="A72" s="2" t="n"/>
      <c r="B72" s="3" t="n"/>
      <c r="C72" s="3" t="n"/>
      <c r="D72" s="3" t="n"/>
      <c r="E72" s="2" t="n"/>
      <c r="F72" s="34" t="n"/>
      <c r="G72" s="2" t="n"/>
      <c r="H72" s="5" t="n"/>
      <c r="I72" s="5" t="n"/>
      <c r="J72" s="6">
        <f>IF($A72="","",IFERROR($H72-$I72,0))</f>
        <v/>
      </c>
      <c r="K72" s="43">
        <f>IF($A72="","",IF($B72=$B71,IFERROR($F72-$F71,0),30))</f>
        <v/>
      </c>
      <c r="L72" s="6">
        <f>IF($A72="","",IFERROR($J72*1000/$K72,0))</f>
        <v/>
      </c>
      <c r="M72" s="8" t="n"/>
      <c r="N72" s="9">
        <f>IF($A72="","",IF($J72&gt;$M72,"Above target","Within target"))</f>
        <v/>
      </c>
      <c r="O72" s="35">
        <f>IF($A72="","",IFERROR(VLOOKUP($C72,'Rates'!$A$2:$D$101,3,FALSE),0))</f>
        <v/>
      </c>
      <c r="P72" s="35">
        <f>IF($A72="","",IFERROR($J72*$O72,0))</f>
        <v/>
      </c>
      <c r="Q72" s="35">
        <f>IF($A72="","",IFERROR(VLOOKUP($C72,'Rates'!$A$2:$D$101,4,FALSE),0))</f>
        <v/>
      </c>
      <c r="R72" s="35">
        <f>IF($A72="","",IFERROR(($P72+$Q72)*10%,0))</f>
        <v/>
      </c>
      <c r="S72" s="35">
        <f>IF($A72="","",IFERROR($P72+$Q72+$R72,0))</f>
        <v/>
      </c>
      <c r="T72" s="3" t="n"/>
    </row>
    <row r="73">
      <c r="A73" s="2" t="n"/>
      <c r="B73" s="3" t="n"/>
      <c r="C73" s="3" t="n"/>
      <c r="D73" s="3" t="n"/>
      <c r="E73" s="2" t="n"/>
      <c r="F73" s="34" t="n"/>
      <c r="G73" s="2" t="n"/>
      <c r="H73" s="5" t="n"/>
      <c r="I73" s="5" t="n"/>
      <c r="J73" s="11">
        <f>IF($A73="","",IFERROR($H73-$I73,0))</f>
        <v/>
      </c>
      <c r="K73" s="44">
        <f>IF($A73="","",IF($B73=$B72,IFERROR($F73-$F72,0),30))</f>
        <v/>
      </c>
      <c r="L73" s="11">
        <f>IF($A73="","",IFERROR($J73*1000/$K73,0))</f>
        <v/>
      </c>
      <c r="M73" s="8" t="n"/>
      <c r="N73" s="13">
        <f>IF($A73="","",IF($J73&gt;$M73,"Above target","Within target"))</f>
        <v/>
      </c>
      <c r="O73" s="36">
        <f>IF($A73="","",IFERROR(VLOOKUP($C73,'Rates'!$A$2:$D$101,3,FALSE),0))</f>
        <v/>
      </c>
      <c r="P73" s="36">
        <f>IF($A73="","",IFERROR($J73*$O73,0))</f>
        <v/>
      </c>
      <c r="Q73" s="36">
        <f>IF($A73="","",IFERROR(VLOOKUP($C73,'Rates'!$A$2:$D$101,4,FALSE),0))</f>
        <v/>
      </c>
      <c r="R73" s="36">
        <f>IF($A73="","",IFERROR(($P73+$Q73)*10%,0))</f>
        <v/>
      </c>
      <c r="S73" s="36">
        <f>IF($A73="","",IFERROR($P73+$Q73+$R73,0))</f>
        <v/>
      </c>
      <c r="T73" s="3" t="n"/>
    </row>
    <row r="74">
      <c r="A74" s="2" t="n"/>
      <c r="B74" s="3" t="n"/>
      <c r="C74" s="3" t="n"/>
      <c r="D74" s="3" t="n"/>
      <c r="E74" s="2" t="n"/>
      <c r="F74" s="34" t="n"/>
      <c r="G74" s="2" t="n"/>
      <c r="H74" s="5" t="n"/>
      <c r="I74" s="5" t="n"/>
      <c r="J74" s="6">
        <f>IF($A74="","",IFERROR($H74-$I74,0))</f>
        <v/>
      </c>
      <c r="K74" s="43">
        <f>IF($A74="","",IF($B74=$B73,IFERROR($F74-$F73,0),30))</f>
        <v/>
      </c>
      <c r="L74" s="6">
        <f>IF($A74="","",IFERROR($J74*1000/$K74,0))</f>
        <v/>
      </c>
      <c r="M74" s="8" t="n"/>
      <c r="N74" s="9">
        <f>IF($A74="","",IF($J74&gt;$M74,"Above target","Within target"))</f>
        <v/>
      </c>
      <c r="O74" s="35">
        <f>IF($A74="","",IFERROR(VLOOKUP($C74,'Rates'!$A$2:$D$101,3,FALSE),0))</f>
        <v/>
      </c>
      <c r="P74" s="35">
        <f>IF($A74="","",IFERROR($J74*$O74,0))</f>
        <v/>
      </c>
      <c r="Q74" s="35">
        <f>IF($A74="","",IFERROR(VLOOKUP($C74,'Rates'!$A$2:$D$101,4,FALSE),0))</f>
        <v/>
      </c>
      <c r="R74" s="35">
        <f>IF($A74="","",IFERROR(($P74+$Q74)*10%,0))</f>
        <v/>
      </c>
      <c r="S74" s="35">
        <f>IF($A74="","",IFERROR($P74+$Q74+$R74,0))</f>
        <v/>
      </c>
      <c r="T74" s="3" t="n"/>
    </row>
    <row r="75">
      <c r="A75" s="2" t="n"/>
      <c r="B75" s="3" t="n"/>
      <c r="C75" s="3" t="n"/>
      <c r="D75" s="3" t="n"/>
      <c r="E75" s="2" t="n"/>
      <c r="F75" s="34" t="n"/>
      <c r="G75" s="2" t="n"/>
      <c r="H75" s="5" t="n"/>
      <c r="I75" s="5" t="n"/>
      <c r="J75" s="11">
        <f>IF($A75="","",IFERROR($H75-$I75,0))</f>
        <v/>
      </c>
      <c r="K75" s="44">
        <f>IF($A75="","",IF($B75=$B74,IFERROR($F75-$F74,0),30))</f>
        <v/>
      </c>
      <c r="L75" s="11">
        <f>IF($A75="","",IFERROR($J75*1000/$K75,0))</f>
        <v/>
      </c>
      <c r="M75" s="8" t="n"/>
      <c r="N75" s="13">
        <f>IF($A75="","",IF($J75&gt;$M75,"Above target","Within target"))</f>
        <v/>
      </c>
      <c r="O75" s="36">
        <f>IF($A75="","",IFERROR(VLOOKUP($C75,'Rates'!$A$2:$D$101,3,FALSE),0))</f>
        <v/>
      </c>
      <c r="P75" s="36">
        <f>IF($A75="","",IFERROR($J75*$O75,0))</f>
        <v/>
      </c>
      <c r="Q75" s="36">
        <f>IF($A75="","",IFERROR(VLOOKUP($C75,'Rates'!$A$2:$D$101,4,FALSE),0))</f>
        <v/>
      </c>
      <c r="R75" s="36">
        <f>IF($A75="","",IFERROR(($P75+$Q75)*10%,0))</f>
        <v/>
      </c>
      <c r="S75" s="36">
        <f>IF($A75="","",IFERROR($P75+$Q75+$R75,0))</f>
        <v/>
      </c>
      <c r="T75" s="3" t="n"/>
    </row>
    <row r="76">
      <c r="A76" s="2" t="n"/>
      <c r="B76" s="3" t="n"/>
      <c r="C76" s="3" t="n"/>
      <c r="D76" s="3" t="n"/>
      <c r="E76" s="2" t="n"/>
      <c r="F76" s="34" t="n"/>
      <c r="G76" s="2" t="n"/>
      <c r="H76" s="5" t="n"/>
      <c r="I76" s="5" t="n"/>
      <c r="J76" s="6">
        <f>IF($A76="","",IFERROR($H76-$I76,0))</f>
        <v/>
      </c>
      <c r="K76" s="43">
        <f>IF($A76="","",IF($B76=$B75,IFERROR($F76-$F75,0),30))</f>
        <v/>
      </c>
      <c r="L76" s="6">
        <f>IF($A76="","",IFERROR($J76*1000/$K76,0))</f>
        <v/>
      </c>
      <c r="M76" s="8" t="n"/>
      <c r="N76" s="9">
        <f>IF($A76="","",IF($J76&gt;$M76,"Above target","Within target"))</f>
        <v/>
      </c>
      <c r="O76" s="35">
        <f>IF($A76="","",IFERROR(VLOOKUP($C76,'Rates'!$A$2:$D$101,3,FALSE),0))</f>
        <v/>
      </c>
      <c r="P76" s="35">
        <f>IF($A76="","",IFERROR($J76*$O76,0))</f>
        <v/>
      </c>
      <c r="Q76" s="35">
        <f>IF($A76="","",IFERROR(VLOOKUP($C76,'Rates'!$A$2:$D$101,4,FALSE),0))</f>
        <v/>
      </c>
      <c r="R76" s="35">
        <f>IF($A76="","",IFERROR(($P76+$Q76)*10%,0))</f>
        <v/>
      </c>
      <c r="S76" s="35">
        <f>IF($A76="","",IFERROR($P76+$Q76+$R76,0))</f>
        <v/>
      </c>
      <c r="T76" s="3" t="n"/>
    </row>
    <row r="77">
      <c r="A77" s="2" t="n"/>
      <c r="B77" s="3" t="n"/>
      <c r="C77" s="3" t="n"/>
      <c r="D77" s="3" t="n"/>
      <c r="E77" s="2" t="n"/>
      <c r="F77" s="34" t="n"/>
      <c r="G77" s="2" t="n"/>
      <c r="H77" s="5" t="n"/>
      <c r="I77" s="5" t="n"/>
      <c r="J77" s="11">
        <f>IF($A77="","",IFERROR($H77-$I77,0))</f>
        <v/>
      </c>
      <c r="K77" s="44">
        <f>IF($A77="","",IF($B77=$B76,IFERROR($F77-$F76,0),30))</f>
        <v/>
      </c>
      <c r="L77" s="11">
        <f>IF($A77="","",IFERROR($J77*1000/$K77,0))</f>
        <v/>
      </c>
      <c r="M77" s="8" t="n"/>
      <c r="N77" s="13">
        <f>IF($A77="","",IF($J77&gt;$M77,"Above target","Within target"))</f>
        <v/>
      </c>
      <c r="O77" s="36">
        <f>IF($A77="","",IFERROR(VLOOKUP($C77,'Rates'!$A$2:$D$101,3,FALSE),0))</f>
        <v/>
      </c>
      <c r="P77" s="36">
        <f>IF($A77="","",IFERROR($J77*$O77,0))</f>
        <v/>
      </c>
      <c r="Q77" s="36">
        <f>IF($A77="","",IFERROR(VLOOKUP($C77,'Rates'!$A$2:$D$101,4,FALSE),0))</f>
        <v/>
      </c>
      <c r="R77" s="36">
        <f>IF($A77="","",IFERROR(($P77+$Q77)*10%,0))</f>
        <v/>
      </c>
      <c r="S77" s="36">
        <f>IF($A77="","",IFERROR($P77+$Q77+$R77,0))</f>
        <v/>
      </c>
      <c r="T77" s="3" t="n"/>
    </row>
    <row r="78">
      <c r="A78" s="2" t="n"/>
      <c r="B78" s="3" t="n"/>
      <c r="C78" s="3" t="n"/>
      <c r="D78" s="3" t="n"/>
      <c r="E78" s="2" t="n"/>
      <c r="F78" s="34" t="n"/>
      <c r="G78" s="2" t="n"/>
      <c r="H78" s="5" t="n"/>
      <c r="I78" s="5" t="n"/>
      <c r="J78" s="6">
        <f>IF($A78="","",IFERROR($H78-$I78,0))</f>
        <v/>
      </c>
      <c r="K78" s="43">
        <f>IF($A78="","",IF($B78=$B77,IFERROR($F78-$F77,0),30))</f>
        <v/>
      </c>
      <c r="L78" s="6">
        <f>IF($A78="","",IFERROR($J78*1000/$K78,0))</f>
        <v/>
      </c>
      <c r="M78" s="8" t="n"/>
      <c r="N78" s="9">
        <f>IF($A78="","",IF($J78&gt;$M78,"Above target","Within target"))</f>
        <v/>
      </c>
      <c r="O78" s="35">
        <f>IF($A78="","",IFERROR(VLOOKUP($C78,'Rates'!$A$2:$D$101,3,FALSE),0))</f>
        <v/>
      </c>
      <c r="P78" s="35">
        <f>IF($A78="","",IFERROR($J78*$O78,0))</f>
        <v/>
      </c>
      <c r="Q78" s="35">
        <f>IF($A78="","",IFERROR(VLOOKUP($C78,'Rates'!$A$2:$D$101,4,FALSE),0))</f>
        <v/>
      </c>
      <c r="R78" s="35">
        <f>IF($A78="","",IFERROR(($P78+$Q78)*10%,0))</f>
        <v/>
      </c>
      <c r="S78" s="35">
        <f>IF($A78="","",IFERROR($P78+$Q78+$R78,0))</f>
        <v/>
      </c>
      <c r="T78" s="3" t="n"/>
    </row>
    <row r="79">
      <c r="A79" s="2" t="n"/>
      <c r="B79" s="3" t="n"/>
      <c r="C79" s="3" t="n"/>
      <c r="D79" s="3" t="n"/>
      <c r="E79" s="2" t="n"/>
      <c r="F79" s="34" t="n"/>
      <c r="G79" s="2" t="n"/>
      <c r="H79" s="5" t="n"/>
      <c r="I79" s="5" t="n"/>
      <c r="J79" s="11">
        <f>IF($A79="","",IFERROR($H79-$I79,0))</f>
        <v/>
      </c>
      <c r="K79" s="44">
        <f>IF($A79="","",IF($B79=$B78,IFERROR($F79-$F78,0),30))</f>
        <v/>
      </c>
      <c r="L79" s="11">
        <f>IF($A79="","",IFERROR($J79*1000/$K79,0))</f>
        <v/>
      </c>
      <c r="M79" s="8" t="n"/>
      <c r="N79" s="13">
        <f>IF($A79="","",IF($J79&gt;$M79,"Above target","Within target"))</f>
        <v/>
      </c>
      <c r="O79" s="36">
        <f>IF($A79="","",IFERROR(VLOOKUP($C79,'Rates'!$A$2:$D$101,3,FALSE),0))</f>
        <v/>
      </c>
      <c r="P79" s="36">
        <f>IF($A79="","",IFERROR($J79*$O79,0))</f>
        <v/>
      </c>
      <c r="Q79" s="36">
        <f>IF($A79="","",IFERROR(VLOOKUP($C79,'Rates'!$A$2:$D$101,4,FALSE),0))</f>
        <v/>
      </c>
      <c r="R79" s="36">
        <f>IF($A79="","",IFERROR(($P79+$Q79)*10%,0))</f>
        <v/>
      </c>
      <c r="S79" s="36">
        <f>IF($A79="","",IFERROR($P79+$Q79+$R79,0))</f>
        <v/>
      </c>
      <c r="T79" s="3" t="n"/>
    </row>
    <row r="80">
      <c r="A80" s="2" t="n"/>
      <c r="B80" s="3" t="n"/>
      <c r="C80" s="3" t="n"/>
      <c r="D80" s="3" t="n"/>
      <c r="E80" s="2" t="n"/>
      <c r="F80" s="34" t="n"/>
      <c r="G80" s="2" t="n"/>
      <c r="H80" s="5" t="n"/>
      <c r="I80" s="5" t="n"/>
      <c r="J80" s="6">
        <f>IF($A80="","",IFERROR($H80-$I80,0))</f>
        <v/>
      </c>
      <c r="K80" s="43">
        <f>IF($A80="","",IF($B80=$B79,IFERROR($F80-$F79,0),30))</f>
        <v/>
      </c>
      <c r="L80" s="6">
        <f>IF($A80="","",IFERROR($J80*1000/$K80,0))</f>
        <v/>
      </c>
      <c r="M80" s="8" t="n"/>
      <c r="N80" s="9">
        <f>IF($A80="","",IF($J80&gt;$M80,"Above target","Within target"))</f>
        <v/>
      </c>
      <c r="O80" s="35">
        <f>IF($A80="","",IFERROR(VLOOKUP($C80,'Rates'!$A$2:$D$101,3,FALSE),0))</f>
        <v/>
      </c>
      <c r="P80" s="35">
        <f>IF($A80="","",IFERROR($J80*$O80,0))</f>
        <v/>
      </c>
      <c r="Q80" s="35">
        <f>IF($A80="","",IFERROR(VLOOKUP($C80,'Rates'!$A$2:$D$101,4,FALSE),0))</f>
        <v/>
      </c>
      <c r="R80" s="35">
        <f>IF($A80="","",IFERROR(($P80+$Q80)*10%,0))</f>
        <v/>
      </c>
      <c r="S80" s="35">
        <f>IF($A80="","",IFERROR($P80+$Q80+$R80,0))</f>
        <v/>
      </c>
      <c r="T80" s="3" t="n"/>
    </row>
    <row r="81">
      <c r="A81" s="2" t="n"/>
      <c r="B81" s="3" t="n"/>
      <c r="C81" s="3" t="n"/>
      <c r="D81" s="3" t="n"/>
      <c r="E81" s="2" t="n"/>
      <c r="F81" s="34" t="n"/>
      <c r="G81" s="2" t="n"/>
      <c r="H81" s="5" t="n"/>
      <c r="I81" s="5" t="n"/>
      <c r="J81" s="11">
        <f>IF($A81="","",IFERROR($H81-$I81,0))</f>
        <v/>
      </c>
      <c r="K81" s="44">
        <f>IF($A81="","",IF($B81=$B80,IFERROR($F81-$F80,0),30))</f>
        <v/>
      </c>
      <c r="L81" s="11">
        <f>IF($A81="","",IFERROR($J81*1000/$K81,0))</f>
        <v/>
      </c>
      <c r="M81" s="8" t="n"/>
      <c r="N81" s="13">
        <f>IF($A81="","",IF($J81&gt;$M81,"Above target","Within target"))</f>
        <v/>
      </c>
      <c r="O81" s="36">
        <f>IF($A81="","",IFERROR(VLOOKUP($C81,'Rates'!$A$2:$D$101,3,FALSE),0))</f>
        <v/>
      </c>
      <c r="P81" s="36">
        <f>IF($A81="","",IFERROR($J81*$O81,0))</f>
        <v/>
      </c>
      <c r="Q81" s="36">
        <f>IF($A81="","",IFERROR(VLOOKUP($C81,'Rates'!$A$2:$D$101,4,FALSE),0))</f>
        <v/>
      </c>
      <c r="R81" s="36">
        <f>IF($A81="","",IFERROR(($P81+$Q81)*10%,0))</f>
        <v/>
      </c>
      <c r="S81" s="36">
        <f>IF($A81="","",IFERROR($P81+$Q81+$R81,0))</f>
        <v/>
      </c>
      <c r="T81" s="3" t="n"/>
    </row>
    <row r="82">
      <c r="A82" s="2" t="n"/>
      <c r="B82" s="3" t="n"/>
      <c r="C82" s="3" t="n"/>
      <c r="D82" s="3" t="n"/>
      <c r="E82" s="2" t="n"/>
      <c r="F82" s="34" t="n"/>
      <c r="G82" s="2" t="n"/>
      <c r="H82" s="5" t="n"/>
      <c r="I82" s="5" t="n"/>
      <c r="J82" s="6">
        <f>IF($A82="","",IFERROR($H82-$I82,0))</f>
        <v/>
      </c>
      <c r="K82" s="43">
        <f>IF($A82="","",IF($B82=$B81,IFERROR($F82-$F81,0),30))</f>
        <v/>
      </c>
      <c r="L82" s="6">
        <f>IF($A82="","",IFERROR($J82*1000/$K82,0))</f>
        <v/>
      </c>
      <c r="M82" s="8" t="n"/>
      <c r="N82" s="9">
        <f>IF($A82="","",IF($J82&gt;$M82,"Above target","Within target"))</f>
        <v/>
      </c>
      <c r="O82" s="35">
        <f>IF($A82="","",IFERROR(VLOOKUP($C82,'Rates'!$A$2:$D$101,3,FALSE),0))</f>
        <v/>
      </c>
      <c r="P82" s="35">
        <f>IF($A82="","",IFERROR($J82*$O82,0))</f>
        <v/>
      </c>
      <c r="Q82" s="35">
        <f>IF($A82="","",IFERROR(VLOOKUP($C82,'Rates'!$A$2:$D$101,4,FALSE),0))</f>
        <v/>
      </c>
      <c r="R82" s="35">
        <f>IF($A82="","",IFERROR(($P82+$Q82)*10%,0))</f>
        <v/>
      </c>
      <c r="S82" s="35">
        <f>IF($A82="","",IFERROR($P82+$Q82+$R82,0))</f>
        <v/>
      </c>
      <c r="T82" s="3" t="n"/>
    </row>
    <row r="83">
      <c r="A83" s="2" t="n"/>
      <c r="B83" s="3" t="n"/>
      <c r="C83" s="3" t="n"/>
      <c r="D83" s="3" t="n"/>
      <c r="E83" s="2" t="n"/>
      <c r="F83" s="34" t="n"/>
      <c r="G83" s="2" t="n"/>
      <c r="H83" s="5" t="n"/>
      <c r="I83" s="5" t="n"/>
      <c r="J83" s="11">
        <f>IF($A83="","",IFERROR($H83-$I83,0))</f>
        <v/>
      </c>
      <c r="K83" s="44">
        <f>IF($A83="","",IF($B83=$B82,IFERROR($F83-$F82,0),30))</f>
        <v/>
      </c>
      <c r="L83" s="11">
        <f>IF($A83="","",IFERROR($J83*1000/$K83,0))</f>
        <v/>
      </c>
      <c r="M83" s="8" t="n"/>
      <c r="N83" s="13">
        <f>IF($A83="","",IF($J83&gt;$M83,"Above target","Within target"))</f>
        <v/>
      </c>
      <c r="O83" s="36">
        <f>IF($A83="","",IFERROR(VLOOKUP($C83,'Rates'!$A$2:$D$101,3,FALSE),0))</f>
        <v/>
      </c>
      <c r="P83" s="36">
        <f>IF($A83="","",IFERROR($J83*$O83,0))</f>
        <v/>
      </c>
      <c r="Q83" s="36">
        <f>IF($A83="","",IFERROR(VLOOKUP($C83,'Rates'!$A$2:$D$101,4,FALSE),0))</f>
        <v/>
      </c>
      <c r="R83" s="36">
        <f>IF($A83="","",IFERROR(($P83+$Q83)*10%,0))</f>
        <v/>
      </c>
      <c r="S83" s="36">
        <f>IF($A83="","",IFERROR($P83+$Q83+$R83,0))</f>
        <v/>
      </c>
      <c r="T83" s="3" t="n"/>
    </row>
    <row r="84">
      <c r="A84" s="2" t="n"/>
      <c r="B84" s="3" t="n"/>
      <c r="C84" s="3" t="n"/>
      <c r="D84" s="3" t="n"/>
      <c r="E84" s="2" t="n"/>
      <c r="F84" s="34" t="n"/>
      <c r="G84" s="2" t="n"/>
      <c r="H84" s="5" t="n"/>
      <c r="I84" s="5" t="n"/>
      <c r="J84" s="6">
        <f>IF($A84="","",IFERROR($H84-$I84,0))</f>
        <v/>
      </c>
      <c r="K84" s="43">
        <f>IF($A84="","",IF($B84=$B83,IFERROR($F84-$F83,0),30))</f>
        <v/>
      </c>
      <c r="L84" s="6">
        <f>IF($A84="","",IFERROR($J84*1000/$K84,0))</f>
        <v/>
      </c>
      <c r="M84" s="8" t="n"/>
      <c r="N84" s="9">
        <f>IF($A84="","",IF($J84&gt;$M84,"Above target","Within target"))</f>
        <v/>
      </c>
      <c r="O84" s="35">
        <f>IF($A84="","",IFERROR(VLOOKUP($C84,'Rates'!$A$2:$D$101,3,FALSE),0))</f>
        <v/>
      </c>
      <c r="P84" s="35">
        <f>IF($A84="","",IFERROR($J84*$O84,0))</f>
        <v/>
      </c>
      <c r="Q84" s="35">
        <f>IF($A84="","",IFERROR(VLOOKUP($C84,'Rates'!$A$2:$D$101,4,FALSE),0))</f>
        <v/>
      </c>
      <c r="R84" s="35">
        <f>IF($A84="","",IFERROR(($P84+$Q84)*10%,0))</f>
        <v/>
      </c>
      <c r="S84" s="35">
        <f>IF($A84="","",IFERROR($P84+$Q84+$R84,0))</f>
        <v/>
      </c>
      <c r="T84" s="3" t="n"/>
    </row>
    <row r="85">
      <c r="A85" s="2" t="n"/>
      <c r="B85" s="3" t="n"/>
      <c r="C85" s="3" t="n"/>
      <c r="D85" s="3" t="n"/>
      <c r="E85" s="2" t="n"/>
      <c r="F85" s="34" t="n"/>
      <c r="G85" s="2" t="n"/>
      <c r="H85" s="5" t="n"/>
      <c r="I85" s="5" t="n"/>
      <c r="J85" s="11">
        <f>IF($A85="","",IFERROR($H85-$I85,0))</f>
        <v/>
      </c>
      <c r="K85" s="44">
        <f>IF($A85="","",IF($B85=$B84,IFERROR($F85-$F84,0),30))</f>
        <v/>
      </c>
      <c r="L85" s="11">
        <f>IF($A85="","",IFERROR($J85*1000/$K85,0))</f>
        <v/>
      </c>
      <c r="M85" s="8" t="n"/>
      <c r="N85" s="13">
        <f>IF($A85="","",IF($J85&gt;$M85,"Above target","Within target"))</f>
        <v/>
      </c>
      <c r="O85" s="36">
        <f>IF($A85="","",IFERROR(VLOOKUP($C85,'Rates'!$A$2:$D$101,3,FALSE),0))</f>
        <v/>
      </c>
      <c r="P85" s="36">
        <f>IF($A85="","",IFERROR($J85*$O85,0))</f>
        <v/>
      </c>
      <c r="Q85" s="36">
        <f>IF($A85="","",IFERROR(VLOOKUP($C85,'Rates'!$A$2:$D$101,4,FALSE),0))</f>
        <v/>
      </c>
      <c r="R85" s="36">
        <f>IF($A85="","",IFERROR(($P85+$Q85)*10%,0))</f>
        <v/>
      </c>
      <c r="S85" s="36">
        <f>IF($A85="","",IFERROR($P85+$Q85+$R85,0))</f>
        <v/>
      </c>
      <c r="T85" s="3" t="n"/>
    </row>
    <row r="86">
      <c r="A86" s="2" t="n"/>
      <c r="B86" s="3" t="n"/>
      <c r="C86" s="3" t="n"/>
      <c r="D86" s="3" t="n"/>
      <c r="E86" s="2" t="n"/>
      <c r="F86" s="34" t="n"/>
      <c r="G86" s="2" t="n"/>
      <c r="H86" s="5" t="n"/>
      <c r="I86" s="5" t="n"/>
      <c r="J86" s="6">
        <f>IF($A86="","",IFERROR($H86-$I86,0))</f>
        <v/>
      </c>
      <c r="K86" s="43">
        <f>IF($A86="","",IF($B86=$B85,IFERROR($F86-$F85,0),30))</f>
        <v/>
      </c>
      <c r="L86" s="6">
        <f>IF($A86="","",IFERROR($J86*1000/$K86,0))</f>
        <v/>
      </c>
      <c r="M86" s="8" t="n"/>
      <c r="N86" s="9">
        <f>IF($A86="","",IF($J86&gt;$M86,"Above target","Within target"))</f>
        <v/>
      </c>
      <c r="O86" s="35">
        <f>IF($A86="","",IFERROR(VLOOKUP($C86,'Rates'!$A$2:$D$101,3,FALSE),0))</f>
        <v/>
      </c>
      <c r="P86" s="35">
        <f>IF($A86="","",IFERROR($J86*$O86,0))</f>
        <v/>
      </c>
      <c r="Q86" s="35">
        <f>IF($A86="","",IFERROR(VLOOKUP($C86,'Rates'!$A$2:$D$101,4,FALSE),0))</f>
        <v/>
      </c>
      <c r="R86" s="35">
        <f>IF($A86="","",IFERROR(($P86+$Q86)*10%,0))</f>
        <v/>
      </c>
      <c r="S86" s="35">
        <f>IF($A86="","",IFERROR($P86+$Q86+$R86,0))</f>
        <v/>
      </c>
      <c r="T86" s="3" t="n"/>
    </row>
    <row r="87">
      <c r="A87" s="2" t="n"/>
      <c r="B87" s="3" t="n"/>
      <c r="C87" s="3" t="n"/>
      <c r="D87" s="3" t="n"/>
      <c r="E87" s="2" t="n"/>
      <c r="F87" s="34" t="n"/>
      <c r="G87" s="2" t="n"/>
      <c r="H87" s="5" t="n"/>
      <c r="I87" s="5" t="n"/>
      <c r="J87" s="11">
        <f>IF($A87="","",IFERROR($H87-$I87,0))</f>
        <v/>
      </c>
      <c r="K87" s="44">
        <f>IF($A87="","",IF($B87=$B86,IFERROR($F87-$F86,0),30))</f>
        <v/>
      </c>
      <c r="L87" s="11">
        <f>IF($A87="","",IFERROR($J87*1000/$K87,0))</f>
        <v/>
      </c>
      <c r="M87" s="8" t="n"/>
      <c r="N87" s="13">
        <f>IF($A87="","",IF($J87&gt;$M87,"Above target","Within target"))</f>
        <v/>
      </c>
      <c r="O87" s="36">
        <f>IF($A87="","",IFERROR(VLOOKUP($C87,'Rates'!$A$2:$D$101,3,FALSE),0))</f>
        <v/>
      </c>
      <c r="P87" s="36">
        <f>IF($A87="","",IFERROR($J87*$O87,0))</f>
        <v/>
      </c>
      <c r="Q87" s="36">
        <f>IF($A87="","",IFERROR(VLOOKUP($C87,'Rates'!$A$2:$D$101,4,FALSE),0))</f>
        <v/>
      </c>
      <c r="R87" s="36">
        <f>IF($A87="","",IFERROR(($P87+$Q87)*10%,0))</f>
        <v/>
      </c>
      <c r="S87" s="36">
        <f>IF($A87="","",IFERROR($P87+$Q87+$R87,0))</f>
        <v/>
      </c>
      <c r="T87" s="3" t="n"/>
    </row>
    <row r="88">
      <c r="A88" s="2" t="n"/>
      <c r="B88" s="3" t="n"/>
      <c r="C88" s="3" t="n"/>
      <c r="D88" s="3" t="n"/>
      <c r="E88" s="2" t="n"/>
      <c r="F88" s="34" t="n"/>
      <c r="G88" s="2" t="n"/>
      <c r="H88" s="5" t="n"/>
      <c r="I88" s="5" t="n"/>
      <c r="J88" s="6">
        <f>IF($A88="","",IFERROR($H88-$I88,0))</f>
        <v/>
      </c>
      <c r="K88" s="43">
        <f>IF($A88="","",IF($B88=$B87,IFERROR($F88-$F87,0),30))</f>
        <v/>
      </c>
      <c r="L88" s="6">
        <f>IF($A88="","",IFERROR($J88*1000/$K88,0))</f>
        <v/>
      </c>
      <c r="M88" s="8" t="n"/>
      <c r="N88" s="9">
        <f>IF($A88="","",IF($J88&gt;$M88,"Above target","Within target"))</f>
        <v/>
      </c>
      <c r="O88" s="35">
        <f>IF($A88="","",IFERROR(VLOOKUP($C88,'Rates'!$A$2:$D$101,3,FALSE),0))</f>
        <v/>
      </c>
      <c r="P88" s="35">
        <f>IF($A88="","",IFERROR($J88*$O88,0))</f>
        <v/>
      </c>
      <c r="Q88" s="35">
        <f>IF($A88="","",IFERROR(VLOOKUP($C88,'Rates'!$A$2:$D$101,4,FALSE),0))</f>
        <v/>
      </c>
      <c r="R88" s="35">
        <f>IF($A88="","",IFERROR(($P88+$Q88)*10%,0))</f>
        <v/>
      </c>
      <c r="S88" s="35">
        <f>IF($A88="","",IFERROR($P88+$Q88+$R88,0))</f>
        <v/>
      </c>
      <c r="T88" s="3" t="n"/>
    </row>
    <row r="89">
      <c r="A89" s="2" t="n"/>
      <c r="B89" s="3" t="n"/>
      <c r="C89" s="3" t="n"/>
      <c r="D89" s="3" t="n"/>
      <c r="E89" s="2" t="n"/>
      <c r="F89" s="34" t="n"/>
      <c r="G89" s="2" t="n"/>
      <c r="H89" s="5" t="n"/>
      <c r="I89" s="5" t="n"/>
      <c r="J89" s="11">
        <f>IF($A89="","",IFERROR($H89-$I89,0))</f>
        <v/>
      </c>
      <c r="K89" s="44">
        <f>IF($A89="","",IF($B89=$B88,IFERROR($F89-$F88,0),30))</f>
        <v/>
      </c>
      <c r="L89" s="11">
        <f>IF($A89="","",IFERROR($J89*1000/$K89,0))</f>
        <v/>
      </c>
      <c r="M89" s="8" t="n"/>
      <c r="N89" s="13">
        <f>IF($A89="","",IF($J89&gt;$M89,"Above target","Within target"))</f>
        <v/>
      </c>
      <c r="O89" s="36">
        <f>IF($A89="","",IFERROR(VLOOKUP($C89,'Rates'!$A$2:$D$101,3,FALSE),0))</f>
        <v/>
      </c>
      <c r="P89" s="36">
        <f>IF($A89="","",IFERROR($J89*$O89,0))</f>
        <v/>
      </c>
      <c r="Q89" s="36">
        <f>IF($A89="","",IFERROR(VLOOKUP($C89,'Rates'!$A$2:$D$101,4,FALSE),0))</f>
        <v/>
      </c>
      <c r="R89" s="36">
        <f>IF($A89="","",IFERROR(($P89+$Q89)*10%,0))</f>
        <v/>
      </c>
      <c r="S89" s="36">
        <f>IF($A89="","",IFERROR($P89+$Q89+$R89,0))</f>
        <v/>
      </c>
      <c r="T89" s="3" t="n"/>
    </row>
    <row r="90">
      <c r="A90" s="2" t="n"/>
      <c r="B90" s="3" t="n"/>
      <c r="C90" s="3" t="n"/>
      <c r="D90" s="3" t="n"/>
      <c r="E90" s="2" t="n"/>
      <c r="F90" s="34" t="n"/>
      <c r="G90" s="2" t="n"/>
      <c r="H90" s="5" t="n"/>
      <c r="I90" s="5" t="n"/>
      <c r="J90" s="6">
        <f>IF($A90="","",IFERROR($H90-$I90,0))</f>
        <v/>
      </c>
      <c r="K90" s="43">
        <f>IF($A90="","",IF($B90=$B89,IFERROR($F90-$F89,0),30))</f>
        <v/>
      </c>
      <c r="L90" s="6">
        <f>IF($A90="","",IFERROR($J90*1000/$K90,0))</f>
        <v/>
      </c>
      <c r="M90" s="8" t="n"/>
      <c r="N90" s="9">
        <f>IF($A90="","",IF($J90&gt;$M90,"Above target","Within target"))</f>
        <v/>
      </c>
      <c r="O90" s="35">
        <f>IF($A90="","",IFERROR(VLOOKUP($C90,'Rates'!$A$2:$D$101,3,FALSE),0))</f>
        <v/>
      </c>
      <c r="P90" s="35">
        <f>IF($A90="","",IFERROR($J90*$O90,0))</f>
        <v/>
      </c>
      <c r="Q90" s="35">
        <f>IF($A90="","",IFERROR(VLOOKUP($C90,'Rates'!$A$2:$D$101,4,FALSE),0))</f>
        <v/>
      </c>
      <c r="R90" s="35">
        <f>IF($A90="","",IFERROR(($P90+$Q90)*10%,0))</f>
        <v/>
      </c>
      <c r="S90" s="35">
        <f>IF($A90="","",IFERROR($P90+$Q90+$R90,0))</f>
        <v/>
      </c>
      <c r="T90" s="3" t="n"/>
    </row>
    <row r="91">
      <c r="A91" s="2" t="n"/>
      <c r="B91" s="3" t="n"/>
      <c r="C91" s="3" t="n"/>
      <c r="D91" s="3" t="n"/>
      <c r="E91" s="2" t="n"/>
      <c r="F91" s="34" t="n"/>
      <c r="G91" s="2" t="n"/>
      <c r="H91" s="5" t="n"/>
      <c r="I91" s="5" t="n"/>
      <c r="J91" s="11">
        <f>IF($A91="","",IFERROR($H91-$I91,0))</f>
        <v/>
      </c>
      <c r="K91" s="44">
        <f>IF($A91="","",IF($B91=$B90,IFERROR($F91-$F90,0),30))</f>
        <v/>
      </c>
      <c r="L91" s="11">
        <f>IF($A91="","",IFERROR($J91*1000/$K91,0))</f>
        <v/>
      </c>
      <c r="M91" s="8" t="n"/>
      <c r="N91" s="13">
        <f>IF($A91="","",IF($J91&gt;$M91,"Above target","Within target"))</f>
        <v/>
      </c>
      <c r="O91" s="36">
        <f>IF($A91="","",IFERROR(VLOOKUP($C91,'Rates'!$A$2:$D$101,3,FALSE),0))</f>
        <v/>
      </c>
      <c r="P91" s="36">
        <f>IF($A91="","",IFERROR($J91*$O91,0))</f>
        <v/>
      </c>
      <c r="Q91" s="36">
        <f>IF($A91="","",IFERROR(VLOOKUP($C91,'Rates'!$A$2:$D$101,4,FALSE),0))</f>
        <v/>
      </c>
      <c r="R91" s="36">
        <f>IF($A91="","",IFERROR(($P91+$Q91)*10%,0))</f>
        <v/>
      </c>
      <c r="S91" s="36">
        <f>IF($A91="","",IFERROR($P91+$Q91+$R91,0))</f>
        <v/>
      </c>
      <c r="T91" s="3" t="n"/>
    </row>
    <row r="92">
      <c r="A92" s="2" t="n"/>
      <c r="B92" s="3" t="n"/>
      <c r="C92" s="3" t="n"/>
      <c r="D92" s="3" t="n"/>
      <c r="E92" s="2" t="n"/>
      <c r="F92" s="34" t="n"/>
      <c r="G92" s="2" t="n"/>
      <c r="H92" s="5" t="n"/>
      <c r="I92" s="5" t="n"/>
      <c r="J92" s="6">
        <f>IF($A92="","",IFERROR($H92-$I92,0))</f>
        <v/>
      </c>
      <c r="K92" s="43">
        <f>IF($A92="","",IF($B92=$B91,IFERROR($F92-$F91,0),30))</f>
        <v/>
      </c>
      <c r="L92" s="6">
        <f>IF($A92="","",IFERROR($J92*1000/$K92,0))</f>
        <v/>
      </c>
      <c r="M92" s="8" t="n"/>
      <c r="N92" s="9">
        <f>IF($A92="","",IF($J92&gt;$M92,"Above target","Within target"))</f>
        <v/>
      </c>
      <c r="O92" s="35">
        <f>IF($A92="","",IFERROR(VLOOKUP($C92,'Rates'!$A$2:$D$101,3,FALSE),0))</f>
        <v/>
      </c>
      <c r="P92" s="35">
        <f>IF($A92="","",IFERROR($J92*$O92,0))</f>
        <v/>
      </c>
      <c r="Q92" s="35">
        <f>IF($A92="","",IFERROR(VLOOKUP($C92,'Rates'!$A$2:$D$101,4,FALSE),0))</f>
        <v/>
      </c>
      <c r="R92" s="35">
        <f>IF($A92="","",IFERROR(($P92+$Q92)*10%,0))</f>
        <v/>
      </c>
      <c r="S92" s="35">
        <f>IF($A92="","",IFERROR($P92+$Q92+$R92,0))</f>
        <v/>
      </c>
      <c r="T92" s="3" t="n"/>
    </row>
    <row r="93">
      <c r="A93" s="2" t="n"/>
      <c r="B93" s="3" t="n"/>
      <c r="C93" s="3" t="n"/>
      <c r="D93" s="3" t="n"/>
      <c r="E93" s="2" t="n"/>
      <c r="F93" s="34" t="n"/>
      <c r="G93" s="2" t="n"/>
      <c r="H93" s="5" t="n"/>
      <c r="I93" s="5" t="n"/>
      <c r="J93" s="11">
        <f>IF($A93="","",IFERROR($H93-$I93,0))</f>
        <v/>
      </c>
      <c r="K93" s="44">
        <f>IF($A93="","",IF($B93=$B92,IFERROR($F93-$F92,0),30))</f>
        <v/>
      </c>
      <c r="L93" s="11">
        <f>IF($A93="","",IFERROR($J93*1000/$K93,0))</f>
        <v/>
      </c>
      <c r="M93" s="8" t="n"/>
      <c r="N93" s="13">
        <f>IF($A93="","",IF($J93&gt;$M93,"Above target","Within target"))</f>
        <v/>
      </c>
      <c r="O93" s="36">
        <f>IF($A93="","",IFERROR(VLOOKUP($C93,'Rates'!$A$2:$D$101,3,FALSE),0))</f>
        <v/>
      </c>
      <c r="P93" s="36">
        <f>IF($A93="","",IFERROR($J93*$O93,0))</f>
        <v/>
      </c>
      <c r="Q93" s="36">
        <f>IF($A93="","",IFERROR(VLOOKUP($C93,'Rates'!$A$2:$D$101,4,FALSE),0))</f>
        <v/>
      </c>
      <c r="R93" s="36">
        <f>IF($A93="","",IFERROR(($P93+$Q93)*10%,0))</f>
        <v/>
      </c>
      <c r="S93" s="36">
        <f>IF($A93="","",IFERROR($P93+$Q93+$R93,0))</f>
        <v/>
      </c>
      <c r="T93" s="3" t="n"/>
    </row>
    <row r="94">
      <c r="A94" s="2" t="n"/>
      <c r="B94" s="3" t="n"/>
      <c r="C94" s="3" t="n"/>
      <c r="D94" s="3" t="n"/>
      <c r="E94" s="2" t="n"/>
      <c r="F94" s="34" t="n"/>
      <c r="G94" s="2" t="n"/>
      <c r="H94" s="5" t="n"/>
      <c r="I94" s="5" t="n"/>
      <c r="J94" s="6">
        <f>IF($A94="","",IFERROR($H94-$I94,0))</f>
        <v/>
      </c>
      <c r="K94" s="43">
        <f>IF($A94="","",IF($B94=$B93,IFERROR($F94-$F93,0),30))</f>
        <v/>
      </c>
      <c r="L94" s="6">
        <f>IF($A94="","",IFERROR($J94*1000/$K94,0))</f>
        <v/>
      </c>
      <c r="M94" s="8" t="n"/>
      <c r="N94" s="9">
        <f>IF($A94="","",IF($J94&gt;$M94,"Above target","Within target"))</f>
        <v/>
      </c>
      <c r="O94" s="35">
        <f>IF($A94="","",IFERROR(VLOOKUP($C94,'Rates'!$A$2:$D$101,3,FALSE),0))</f>
        <v/>
      </c>
      <c r="P94" s="35">
        <f>IF($A94="","",IFERROR($J94*$O94,0))</f>
        <v/>
      </c>
      <c r="Q94" s="35">
        <f>IF($A94="","",IFERROR(VLOOKUP($C94,'Rates'!$A$2:$D$101,4,FALSE),0))</f>
        <v/>
      </c>
      <c r="R94" s="35">
        <f>IF($A94="","",IFERROR(($P94+$Q94)*10%,0))</f>
        <v/>
      </c>
      <c r="S94" s="35">
        <f>IF($A94="","",IFERROR($P94+$Q94+$R94,0))</f>
        <v/>
      </c>
      <c r="T94" s="3" t="n"/>
    </row>
    <row r="95">
      <c r="A95" s="2" t="n"/>
      <c r="B95" s="3" t="n"/>
      <c r="C95" s="3" t="n"/>
      <c r="D95" s="3" t="n"/>
      <c r="E95" s="2" t="n"/>
      <c r="F95" s="34" t="n"/>
      <c r="G95" s="2" t="n"/>
      <c r="H95" s="5" t="n"/>
      <c r="I95" s="5" t="n"/>
      <c r="J95" s="11">
        <f>IF($A95="","",IFERROR($H95-$I95,0))</f>
        <v/>
      </c>
      <c r="K95" s="44">
        <f>IF($A95="","",IF($B95=$B94,IFERROR($F95-$F94,0),30))</f>
        <v/>
      </c>
      <c r="L95" s="11">
        <f>IF($A95="","",IFERROR($J95*1000/$K95,0))</f>
        <v/>
      </c>
      <c r="M95" s="8" t="n"/>
      <c r="N95" s="13">
        <f>IF($A95="","",IF($J95&gt;$M95,"Above target","Within target"))</f>
        <v/>
      </c>
      <c r="O95" s="36">
        <f>IF($A95="","",IFERROR(VLOOKUP($C95,'Rates'!$A$2:$D$101,3,FALSE),0))</f>
        <v/>
      </c>
      <c r="P95" s="36">
        <f>IF($A95="","",IFERROR($J95*$O95,0))</f>
        <v/>
      </c>
      <c r="Q95" s="36">
        <f>IF($A95="","",IFERROR(VLOOKUP($C95,'Rates'!$A$2:$D$101,4,FALSE),0))</f>
        <v/>
      </c>
      <c r="R95" s="36">
        <f>IF($A95="","",IFERROR(($P95+$Q95)*10%,0))</f>
        <v/>
      </c>
      <c r="S95" s="36">
        <f>IF($A95="","",IFERROR($P95+$Q95+$R95,0))</f>
        <v/>
      </c>
      <c r="T95" s="3" t="n"/>
    </row>
    <row r="96">
      <c r="A96" s="2" t="n"/>
      <c r="B96" s="3" t="n"/>
      <c r="C96" s="3" t="n"/>
      <c r="D96" s="3" t="n"/>
      <c r="E96" s="2" t="n"/>
      <c r="F96" s="34" t="n"/>
      <c r="G96" s="2" t="n"/>
      <c r="H96" s="5" t="n"/>
      <c r="I96" s="5" t="n"/>
      <c r="J96" s="6">
        <f>IF($A96="","",IFERROR($H96-$I96,0))</f>
        <v/>
      </c>
      <c r="K96" s="43">
        <f>IF($A96="","",IF($B96=$B95,IFERROR($F96-$F95,0),30))</f>
        <v/>
      </c>
      <c r="L96" s="6">
        <f>IF($A96="","",IFERROR($J96*1000/$K96,0))</f>
        <v/>
      </c>
      <c r="M96" s="8" t="n"/>
      <c r="N96" s="9">
        <f>IF($A96="","",IF($J96&gt;$M96,"Above target","Within target"))</f>
        <v/>
      </c>
      <c r="O96" s="35">
        <f>IF($A96="","",IFERROR(VLOOKUP($C96,'Rates'!$A$2:$D$101,3,FALSE),0))</f>
        <v/>
      </c>
      <c r="P96" s="35">
        <f>IF($A96="","",IFERROR($J96*$O96,0))</f>
        <v/>
      </c>
      <c r="Q96" s="35">
        <f>IF($A96="","",IFERROR(VLOOKUP($C96,'Rates'!$A$2:$D$101,4,FALSE),0))</f>
        <v/>
      </c>
      <c r="R96" s="35">
        <f>IF($A96="","",IFERROR(($P96+$Q96)*10%,0))</f>
        <v/>
      </c>
      <c r="S96" s="35">
        <f>IF($A96="","",IFERROR($P96+$Q96+$R96,0))</f>
        <v/>
      </c>
      <c r="T96" s="3" t="n"/>
    </row>
    <row r="97">
      <c r="A97" s="2" t="n"/>
      <c r="B97" s="3" t="n"/>
      <c r="C97" s="3" t="n"/>
      <c r="D97" s="3" t="n"/>
      <c r="E97" s="2" t="n"/>
      <c r="F97" s="34" t="n"/>
      <c r="G97" s="2" t="n"/>
      <c r="H97" s="5" t="n"/>
      <c r="I97" s="5" t="n"/>
      <c r="J97" s="11">
        <f>IF($A97="","",IFERROR($H97-$I97,0))</f>
        <v/>
      </c>
      <c r="K97" s="44">
        <f>IF($A97="","",IF($B97=$B96,IFERROR($F97-$F96,0),30))</f>
        <v/>
      </c>
      <c r="L97" s="11">
        <f>IF($A97="","",IFERROR($J97*1000/$K97,0))</f>
        <v/>
      </c>
      <c r="M97" s="8" t="n"/>
      <c r="N97" s="13">
        <f>IF($A97="","",IF($J97&gt;$M97,"Above target","Within target"))</f>
        <v/>
      </c>
      <c r="O97" s="36">
        <f>IF($A97="","",IFERROR(VLOOKUP($C97,'Rates'!$A$2:$D$101,3,FALSE),0))</f>
        <v/>
      </c>
      <c r="P97" s="36">
        <f>IF($A97="","",IFERROR($J97*$O97,0))</f>
        <v/>
      </c>
      <c r="Q97" s="36">
        <f>IF($A97="","",IFERROR(VLOOKUP($C97,'Rates'!$A$2:$D$101,4,FALSE),0))</f>
        <v/>
      </c>
      <c r="R97" s="36">
        <f>IF($A97="","",IFERROR(($P97+$Q97)*10%,0))</f>
        <v/>
      </c>
      <c r="S97" s="36">
        <f>IF($A97="","",IFERROR($P97+$Q97+$R97,0))</f>
        <v/>
      </c>
      <c r="T97" s="3" t="n"/>
    </row>
    <row r="98">
      <c r="A98" s="2" t="n"/>
      <c r="B98" s="3" t="n"/>
      <c r="C98" s="3" t="n"/>
      <c r="D98" s="3" t="n"/>
      <c r="E98" s="2" t="n"/>
      <c r="F98" s="34" t="n"/>
      <c r="G98" s="2" t="n"/>
      <c r="H98" s="5" t="n"/>
      <c r="I98" s="5" t="n"/>
      <c r="J98" s="6">
        <f>IF($A98="","",IFERROR($H98-$I98,0))</f>
        <v/>
      </c>
      <c r="K98" s="43">
        <f>IF($A98="","",IF($B98=$B97,IFERROR($F98-$F97,0),30))</f>
        <v/>
      </c>
      <c r="L98" s="6">
        <f>IF($A98="","",IFERROR($J98*1000/$K98,0))</f>
        <v/>
      </c>
      <c r="M98" s="8" t="n"/>
      <c r="N98" s="9">
        <f>IF($A98="","",IF($J98&gt;$M98,"Above target","Within target"))</f>
        <v/>
      </c>
      <c r="O98" s="35">
        <f>IF($A98="","",IFERROR(VLOOKUP($C98,'Rates'!$A$2:$D$101,3,FALSE),0))</f>
        <v/>
      </c>
      <c r="P98" s="35">
        <f>IF($A98="","",IFERROR($J98*$O98,0))</f>
        <v/>
      </c>
      <c r="Q98" s="35">
        <f>IF($A98="","",IFERROR(VLOOKUP($C98,'Rates'!$A$2:$D$101,4,FALSE),0))</f>
        <v/>
      </c>
      <c r="R98" s="35">
        <f>IF($A98="","",IFERROR(($P98+$Q98)*10%,0))</f>
        <v/>
      </c>
      <c r="S98" s="35">
        <f>IF($A98="","",IFERROR($P98+$Q98+$R98,0))</f>
        <v/>
      </c>
      <c r="T98" s="3" t="n"/>
    </row>
    <row r="99">
      <c r="A99" s="2" t="n"/>
      <c r="B99" s="3" t="n"/>
      <c r="C99" s="3" t="n"/>
      <c r="D99" s="3" t="n"/>
      <c r="E99" s="2" t="n"/>
      <c r="F99" s="34" t="n"/>
      <c r="G99" s="2" t="n"/>
      <c r="H99" s="5" t="n"/>
      <c r="I99" s="5" t="n"/>
      <c r="J99" s="11">
        <f>IF($A99="","",IFERROR($H99-$I99,0))</f>
        <v/>
      </c>
      <c r="K99" s="44">
        <f>IF($A99="","",IF($B99=$B98,IFERROR($F99-$F98,0),30))</f>
        <v/>
      </c>
      <c r="L99" s="11">
        <f>IF($A99="","",IFERROR($J99*1000/$K99,0))</f>
        <v/>
      </c>
      <c r="M99" s="8" t="n"/>
      <c r="N99" s="13">
        <f>IF($A99="","",IF($J99&gt;$M99,"Above target","Within target"))</f>
        <v/>
      </c>
      <c r="O99" s="36">
        <f>IF($A99="","",IFERROR(VLOOKUP($C99,'Rates'!$A$2:$D$101,3,FALSE),0))</f>
        <v/>
      </c>
      <c r="P99" s="36">
        <f>IF($A99="","",IFERROR($J99*$O99,0))</f>
        <v/>
      </c>
      <c r="Q99" s="36">
        <f>IF($A99="","",IFERROR(VLOOKUP($C99,'Rates'!$A$2:$D$101,4,FALSE),0))</f>
        <v/>
      </c>
      <c r="R99" s="36">
        <f>IF($A99="","",IFERROR(($P99+$Q99)*10%,0))</f>
        <v/>
      </c>
      <c r="S99" s="36">
        <f>IF($A99="","",IFERROR($P99+$Q99+$R99,0))</f>
        <v/>
      </c>
      <c r="T99" s="3" t="n"/>
    </row>
    <row r="100">
      <c r="A100" s="2" t="n"/>
      <c r="B100" s="3" t="n"/>
      <c r="C100" s="3" t="n"/>
      <c r="D100" s="3" t="n"/>
      <c r="E100" s="2" t="n"/>
      <c r="F100" s="34" t="n"/>
      <c r="G100" s="2" t="n"/>
      <c r="H100" s="5" t="n"/>
      <c r="I100" s="5" t="n"/>
      <c r="J100" s="6">
        <f>IF($A100="","",IFERROR($H100-$I100,0))</f>
        <v/>
      </c>
      <c r="K100" s="43">
        <f>IF($A100="","",IF($B100=$B99,IFERROR($F100-$F99,0),30))</f>
        <v/>
      </c>
      <c r="L100" s="6">
        <f>IF($A100="","",IFERROR($J100*1000/$K100,0))</f>
        <v/>
      </c>
      <c r="M100" s="8" t="n"/>
      <c r="N100" s="9">
        <f>IF($A100="","",IF($J100&gt;$M100,"Above target","Within target"))</f>
        <v/>
      </c>
      <c r="O100" s="35">
        <f>IF($A100="","",IFERROR(VLOOKUP($C100,'Rates'!$A$2:$D$101,3,FALSE),0))</f>
        <v/>
      </c>
      <c r="P100" s="35">
        <f>IF($A100="","",IFERROR($J100*$O100,0))</f>
        <v/>
      </c>
      <c r="Q100" s="35">
        <f>IF($A100="","",IFERROR(VLOOKUP($C100,'Rates'!$A$2:$D$101,4,FALSE),0))</f>
        <v/>
      </c>
      <c r="R100" s="35">
        <f>IF($A100="","",IFERROR(($P100+$Q100)*10%,0))</f>
        <v/>
      </c>
      <c r="S100" s="35">
        <f>IF($A100="","",IFERROR($P100+$Q100+$R100,0))</f>
        <v/>
      </c>
      <c r="T100" s="3" t="n"/>
    </row>
    <row r="101">
      <c r="A101" s="2" t="n"/>
      <c r="B101" s="3" t="n"/>
      <c r="C101" s="3" t="n"/>
      <c r="D101" s="3" t="n"/>
      <c r="E101" s="2" t="n"/>
      <c r="F101" s="34" t="n"/>
      <c r="G101" s="2" t="n"/>
      <c r="H101" s="5" t="n"/>
      <c r="I101" s="5" t="n"/>
      <c r="J101" s="11">
        <f>IF($A101="","",IFERROR($H101-$I101,0))</f>
        <v/>
      </c>
      <c r="K101" s="44">
        <f>IF($A101="","",IF($B101=$B100,IFERROR($F101-$F100,0),30))</f>
        <v/>
      </c>
      <c r="L101" s="11">
        <f>IF($A101="","",IFERROR($J101*1000/$K101,0))</f>
        <v/>
      </c>
      <c r="M101" s="8" t="n"/>
      <c r="N101" s="13">
        <f>IF($A101="","",IF($J101&gt;$M101,"Above target","Within target"))</f>
        <v/>
      </c>
      <c r="O101" s="36">
        <f>IF($A101="","",IFERROR(VLOOKUP($C101,'Rates'!$A$2:$D$101,3,FALSE),0))</f>
        <v/>
      </c>
      <c r="P101" s="36">
        <f>IF($A101="","",IFERROR($J101*$O101,0))</f>
        <v/>
      </c>
      <c r="Q101" s="36">
        <f>IF($A101="","",IFERROR(VLOOKUP($C101,'Rates'!$A$2:$D$101,4,FALSE),0))</f>
        <v/>
      </c>
      <c r="R101" s="36">
        <f>IF($A101="","",IFERROR(($P101+$Q101)*10%,0))</f>
        <v/>
      </c>
      <c r="S101" s="36">
        <f>IF($A101="","",IFERROR($P101+$Q101+$R101,0))</f>
        <v/>
      </c>
      <c r="T101" s="3" t="n"/>
    </row>
    <row r="102">
      <c r="A102" s="2" t="n"/>
      <c r="B102" s="3" t="n"/>
      <c r="C102" s="3" t="n"/>
      <c r="D102" s="3" t="n"/>
      <c r="E102" s="2" t="n"/>
      <c r="F102" s="34" t="n"/>
      <c r="G102" s="2" t="n"/>
      <c r="H102" s="5" t="n"/>
      <c r="I102" s="5" t="n"/>
      <c r="J102" s="6">
        <f>IF($A102="","",IFERROR($H102-$I102,0))</f>
        <v/>
      </c>
      <c r="K102" s="43">
        <f>IF($A102="","",IF($B102=$B101,IFERROR($F102-$F101,0),30))</f>
        <v/>
      </c>
      <c r="L102" s="6">
        <f>IF($A102="","",IFERROR($J102*1000/$K102,0))</f>
        <v/>
      </c>
      <c r="M102" s="8" t="n"/>
      <c r="N102" s="9">
        <f>IF($A102="","",IF($J102&gt;$M102,"Above target","Within target"))</f>
        <v/>
      </c>
      <c r="O102" s="35">
        <f>IF($A102="","",IFERROR(VLOOKUP($C102,'Rates'!$A$2:$D$101,3,FALSE),0))</f>
        <v/>
      </c>
      <c r="P102" s="35">
        <f>IF($A102="","",IFERROR($J102*$O102,0))</f>
        <v/>
      </c>
      <c r="Q102" s="35">
        <f>IF($A102="","",IFERROR(VLOOKUP($C102,'Rates'!$A$2:$D$101,4,FALSE),0))</f>
        <v/>
      </c>
      <c r="R102" s="35">
        <f>IF($A102="","",IFERROR(($P102+$Q102)*10%,0))</f>
        <v/>
      </c>
      <c r="S102" s="35">
        <f>IF($A102="","",IFERROR($P102+$Q102+$R102,0))</f>
        <v/>
      </c>
      <c r="T102" s="3" t="n"/>
    </row>
    <row r="103">
      <c r="A103" s="2" t="n"/>
      <c r="B103" s="3" t="n"/>
      <c r="C103" s="3" t="n"/>
      <c r="D103" s="3" t="n"/>
      <c r="E103" s="2" t="n"/>
      <c r="F103" s="34" t="n"/>
      <c r="G103" s="2" t="n"/>
      <c r="H103" s="5" t="n"/>
      <c r="I103" s="5" t="n"/>
      <c r="J103" s="11">
        <f>IF($A103="","",IFERROR($H103-$I103,0))</f>
        <v/>
      </c>
      <c r="K103" s="44">
        <f>IF($A103="","",IF($B103=$B102,IFERROR($F103-$F102,0),30))</f>
        <v/>
      </c>
      <c r="L103" s="11">
        <f>IF($A103="","",IFERROR($J103*1000/$K103,0))</f>
        <v/>
      </c>
      <c r="M103" s="8" t="n"/>
      <c r="N103" s="13">
        <f>IF($A103="","",IF($J103&gt;$M103,"Above target","Within target"))</f>
        <v/>
      </c>
      <c r="O103" s="36">
        <f>IF($A103="","",IFERROR(VLOOKUP($C103,'Rates'!$A$2:$D$101,3,FALSE),0))</f>
        <v/>
      </c>
      <c r="P103" s="36">
        <f>IF($A103="","",IFERROR($J103*$O103,0))</f>
        <v/>
      </c>
      <c r="Q103" s="36">
        <f>IF($A103="","",IFERROR(VLOOKUP($C103,'Rates'!$A$2:$D$101,4,FALSE),0))</f>
        <v/>
      </c>
      <c r="R103" s="36">
        <f>IF($A103="","",IFERROR(($P103+$Q103)*10%,0))</f>
        <v/>
      </c>
      <c r="S103" s="36">
        <f>IF($A103="","",IFERROR($P103+$Q103+$R103,0))</f>
        <v/>
      </c>
      <c r="T103" s="3" t="n"/>
    </row>
    <row r="104">
      <c r="A104" s="2" t="n"/>
      <c r="B104" s="3" t="n"/>
      <c r="C104" s="3" t="n"/>
      <c r="D104" s="3" t="n"/>
      <c r="E104" s="2" t="n"/>
      <c r="F104" s="34" t="n"/>
      <c r="G104" s="2" t="n"/>
      <c r="H104" s="5" t="n"/>
      <c r="I104" s="5" t="n"/>
      <c r="J104" s="6">
        <f>IF($A104="","",IFERROR($H104-$I104,0))</f>
        <v/>
      </c>
      <c r="K104" s="43">
        <f>IF($A104="","",IF($B104=$B103,IFERROR($F104-$F103,0),30))</f>
        <v/>
      </c>
      <c r="L104" s="6">
        <f>IF($A104="","",IFERROR($J104*1000/$K104,0))</f>
        <v/>
      </c>
      <c r="M104" s="8" t="n"/>
      <c r="N104" s="9">
        <f>IF($A104="","",IF($J104&gt;$M104,"Above target","Within target"))</f>
        <v/>
      </c>
      <c r="O104" s="35">
        <f>IF($A104="","",IFERROR(VLOOKUP($C104,'Rates'!$A$2:$D$101,3,FALSE),0))</f>
        <v/>
      </c>
      <c r="P104" s="35">
        <f>IF($A104="","",IFERROR($J104*$O104,0))</f>
        <v/>
      </c>
      <c r="Q104" s="35">
        <f>IF($A104="","",IFERROR(VLOOKUP($C104,'Rates'!$A$2:$D$101,4,FALSE),0))</f>
        <v/>
      </c>
      <c r="R104" s="35">
        <f>IF($A104="","",IFERROR(($P104+$Q104)*10%,0))</f>
        <v/>
      </c>
      <c r="S104" s="35">
        <f>IF($A104="","",IFERROR($P104+$Q104+$R104,0))</f>
        <v/>
      </c>
      <c r="T104" s="3" t="n"/>
    </row>
    <row r="105">
      <c r="A105" s="2" t="n"/>
      <c r="B105" s="3" t="n"/>
      <c r="C105" s="3" t="n"/>
      <c r="D105" s="3" t="n"/>
      <c r="E105" s="2" t="n"/>
      <c r="F105" s="34" t="n"/>
      <c r="G105" s="2" t="n"/>
      <c r="H105" s="5" t="n"/>
      <c r="I105" s="5" t="n"/>
      <c r="J105" s="11">
        <f>IF($A105="","",IFERROR($H105-$I105,0))</f>
        <v/>
      </c>
      <c r="K105" s="44">
        <f>IF($A105="","",IF($B105=$B104,IFERROR($F105-$F104,0),30))</f>
        <v/>
      </c>
      <c r="L105" s="11">
        <f>IF($A105="","",IFERROR($J105*1000/$K105,0))</f>
        <v/>
      </c>
      <c r="M105" s="8" t="n"/>
      <c r="N105" s="13">
        <f>IF($A105="","",IF($J105&gt;$M105,"Above target","Within target"))</f>
        <v/>
      </c>
      <c r="O105" s="36">
        <f>IF($A105="","",IFERROR(VLOOKUP($C105,'Rates'!$A$2:$D$101,3,FALSE),0))</f>
        <v/>
      </c>
      <c r="P105" s="36">
        <f>IF($A105="","",IFERROR($J105*$O105,0))</f>
        <v/>
      </c>
      <c r="Q105" s="36">
        <f>IF($A105="","",IFERROR(VLOOKUP($C105,'Rates'!$A$2:$D$101,4,FALSE),0))</f>
        <v/>
      </c>
      <c r="R105" s="36">
        <f>IF($A105="","",IFERROR(($P105+$Q105)*10%,0))</f>
        <v/>
      </c>
      <c r="S105" s="36">
        <f>IF($A105="","",IFERROR($P105+$Q105+$R105,0))</f>
        <v/>
      </c>
      <c r="T105" s="3" t="n"/>
    </row>
    <row r="106">
      <c r="A106" s="2" t="n"/>
      <c r="B106" s="3" t="n"/>
      <c r="C106" s="3" t="n"/>
      <c r="D106" s="3" t="n"/>
      <c r="E106" s="2" t="n"/>
      <c r="F106" s="34" t="n"/>
      <c r="G106" s="2" t="n"/>
      <c r="H106" s="5" t="n"/>
      <c r="I106" s="5" t="n"/>
      <c r="J106" s="6">
        <f>IF($A106="","",IFERROR($H106-$I106,0))</f>
        <v/>
      </c>
      <c r="K106" s="43">
        <f>IF($A106="","",IF($B106=$B105,IFERROR($F106-$F105,0),30))</f>
        <v/>
      </c>
      <c r="L106" s="6">
        <f>IF($A106="","",IFERROR($J106*1000/$K106,0))</f>
        <v/>
      </c>
      <c r="M106" s="8" t="n"/>
      <c r="N106" s="9">
        <f>IF($A106="","",IF($J106&gt;$M106,"Above target","Within target"))</f>
        <v/>
      </c>
      <c r="O106" s="35">
        <f>IF($A106="","",IFERROR(VLOOKUP($C106,'Rates'!$A$2:$D$101,3,FALSE),0))</f>
        <v/>
      </c>
      <c r="P106" s="35">
        <f>IF($A106="","",IFERROR($J106*$O106,0))</f>
        <v/>
      </c>
      <c r="Q106" s="35">
        <f>IF($A106="","",IFERROR(VLOOKUP($C106,'Rates'!$A$2:$D$101,4,FALSE),0))</f>
        <v/>
      </c>
      <c r="R106" s="35">
        <f>IF($A106="","",IFERROR(($P106+$Q106)*10%,0))</f>
        <v/>
      </c>
      <c r="S106" s="35">
        <f>IF($A106="","",IFERROR($P106+$Q106+$R106,0))</f>
        <v/>
      </c>
      <c r="T106" s="3" t="n"/>
    </row>
    <row r="107">
      <c r="A107" s="2" t="n"/>
      <c r="B107" s="3" t="n"/>
      <c r="C107" s="3" t="n"/>
      <c r="D107" s="3" t="n"/>
      <c r="E107" s="2" t="n"/>
      <c r="F107" s="34" t="n"/>
      <c r="G107" s="2" t="n"/>
      <c r="H107" s="5" t="n"/>
      <c r="I107" s="5" t="n"/>
      <c r="J107" s="11">
        <f>IF($A107="","",IFERROR($H107-$I107,0))</f>
        <v/>
      </c>
      <c r="K107" s="44">
        <f>IF($A107="","",IF($B107=$B106,IFERROR($F107-$F106,0),30))</f>
        <v/>
      </c>
      <c r="L107" s="11">
        <f>IF($A107="","",IFERROR($J107*1000/$K107,0))</f>
        <v/>
      </c>
      <c r="M107" s="8" t="n"/>
      <c r="N107" s="13">
        <f>IF($A107="","",IF($J107&gt;$M107,"Above target","Within target"))</f>
        <v/>
      </c>
      <c r="O107" s="36">
        <f>IF($A107="","",IFERROR(VLOOKUP($C107,'Rates'!$A$2:$D$101,3,FALSE),0))</f>
        <v/>
      </c>
      <c r="P107" s="36">
        <f>IF($A107="","",IFERROR($J107*$O107,0))</f>
        <v/>
      </c>
      <c r="Q107" s="36">
        <f>IF($A107="","",IFERROR(VLOOKUP($C107,'Rates'!$A$2:$D$101,4,FALSE),0))</f>
        <v/>
      </c>
      <c r="R107" s="36">
        <f>IF($A107="","",IFERROR(($P107+$Q107)*10%,0))</f>
        <v/>
      </c>
      <c r="S107" s="36">
        <f>IF($A107="","",IFERROR($P107+$Q107+$R107,0))</f>
        <v/>
      </c>
      <c r="T107" s="3" t="n"/>
    </row>
    <row r="108">
      <c r="A108" s="2" t="n"/>
      <c r="B108" s="3" t="n"/>
      <c r="C108" s="3" t="n"/>
      <c r="D108" s="3" t="n"/>
      <c r="E108" s="2" t="n"/>
      <c r="F108" s="34" t="n"/>
      <c r="G108" s="2" t="n"/>
      <c r="H108" s="5" t="n"/>
      <c r="I108" s="5" t="n"/>
      <c r="J108" s="6">
        <f>IF($A108="","",IFERROR($H108-$I108,0))</f>
        <v/>
      </c>
      <c r="K108" s="43">
        <f>IF($A108="","",IF($B108=$B107,IFERROR($F108-$F107,0),30))</f>
        <v/>
      </c>
      <c r="L108" s="6">
        <f>IF($A108="","",IFERROR($J108*1000/$K108,0))</f>
        <v/>
      </c>
      <c r="M108" s="8" t="n"/>
      <c r="N108" s="9">
        <f>IF($A108="","",IF($J108&gt;$M108,"Above target","Within target"))</f>
        <v/>
      </c>
      <c r="O108" s="35">
        <f>IF($A108="","",IFERROR(VLOOKUP($C108,'Rates'!$A$2:$D$101,3,FALSE),0))</f>
        <v/>
      </c>
      <c r="P108" s="35">
        <f>IF($A108="","",IFERROR($J108*$O108,0))</f>
        <v/>
      </c>
      <c r="Q108" s="35">
        <f>IF($A108="","",IFERROR(VLOOKUP($C108,'Rates'!$A$2:$D$101,4,FALSE),0))</f>
        <v/>
      </c>
      <c r="R108" s="35">
        <f>IF($A108="","",IFERROR(($P108+$Q108)*10%,0))</f>
        <v/>
      </c>
      <c r="S108" s="35">
        <f>IF($A108="","",IFERROR($P108+$Q108+$R108,0))</f>
        <v/>
      </c>
      <c r="T108" s="3" t="n"/>
    </row>
    <row r="109">
      <c r="A109" s="2" t="n"/>
      <c r="B109" s="3" t="n"/>
      <c r="C109" s="3" t="n"/>
      <c r="D109" s="3" t="n"/>
      <c r="E109" s="2" t="n"/>
      <c r="F109" s="34" t="n"/>
      <c r="G109" s="2" t="n"/>
      <c r="H109" s="5" t="n"/>
      <c r="I109" s="5" t="n"/>
      <c r="J109" s="11">
        <f>IF($A109="","",IFERROR($H109-$I109,0))</f>
        <v/>
      </c>
      <c r="K109" s="44">
        <f>IF($A109="","",IF($B109=$B108,IFERROR($F109-$F108,0),30))</f>
        <v/>
      </c>
      <c r="L109" s="11">
        <f>IF($A109="","",IFERROR($J109*1000/$K109,0))</f>
        <v/>
      </c>
      <c r="M109" s="8" t="n"/>
      <c r="N109" s="13">
        <f>IF($A109="","",IF($J109&gt;$M109,"Above target","Within target"))</f>
        <v/>
      </c>
      <c r="O109" s="36">
        <f>IF($A109="","",IFERROR(VLOOKUP($C109,'Rates'!$A$2:$D$101,3,FALSE),0))</f>
        <v/>
      </c>
      <c r="P109" s="36">
        <f>IF($A109="","",IFERROR($J109*$O109,0))</f>
        <v/>
      </c>
      <c r="Q109" s="36">
        <f>IF($A109="","",IFERROR(VLOOKUP($C109,'Rates'!$A$2:$D$101,4,FALSE),0))</f>
        <v/>
      </c>
      <c r="R109" s="36">
        <f>IF($A109="","",IFERROR(($P109+$Q109)*10%,0))</f>
        <v/>
      </c>
      <c r="S109" s="36">
        <f>IF($A109="","",IFERROR($P109+$Q109+$R109,0))</f>
        <v/>
      </c>
      <c r="T109" s="3" t="n"/>
    </row>
    <row r="110">
      <c r="A110" s="2" t="n"/>
      <c r="B110" s="3" t="n"/>
      <c r="C110" s="3" t="n"/>
      <c r="D110" s="3" t="n"/>
      <c r="E110" s="2" t="n"/>
      <c r="F110" s="34" t="n"/>
      <c r="G110" s="2" t="n"/>
      <c r="H110" s="5" t="n"/>
      <c r="I110" s="5" t="n"/>
      <c r="J110" s="6">
        <f>IF($A110="","",IFERROR($H110-$I110,0))</f>
        <v/>
      </c>
      <c r="K110" s="43">
        <f>IF($A110="","",IF($B110=$B109,IFERROR($F110-$F109,0),30))</f>
        <v/>
      </c>
      <c r="L110" s="6">
        <f>IF($A110="","",IFERROR($J110*1000/$K110,0))</f>
        <v/>
      </c>
      <c r="M110" s="8" t="n"/>
      <c r="N110" s="9">
        <f>IF($A110="","",IF($J110&gt;$M110,"Above target","Within target"))</f>
        <v/>
      </c>
      <c r="O110" s="35">
        <f>IF($A110="","",IFERROR(VLOOKUP($C110,'Rates'!$A$2:$D$101,3,FALSE),0))</f>
        <v/>
      </c>
      <c r="P110" s="35">
        <f>IF($A110="","",IFERROR($J110*$O110,0))</f>
        <v/>
      </c>
      <c r="Q110" s="35">
        <f>IF($A110="","",IFERROR(VLOOKUP($C110,'Rates'!$A$2:$D$101,4,FALSE),0))</f>
        <v/>
      </c>
      <c r="R110" s="35">
        <f>IF($A110="","",IFERROR(($P110+$Q110)*10%,0))</f>
        <v/>
      </c>
      <c r="S110" s="35">
        <f>IF($A110="","",IFERROR($P110+$Q110+$R110,0))</f>
        <v/>
      </c>
      <c r="T110" s="3" t="n"/>
    </row>
  </sheetData>
  <autoFilter ref="A1:T110"/>
  <conditionalFormatting sqref="J2:J110">
    <cfRule type="expression" priority="1" dxfId="0" stopIfTrue="1">
      <formula>AND($A2&lt;&gt;"",$J2&gt;$M2)</formula>
    </cfRule>
    <cfRule type="expression" priority="2" dxfId="1" stopIfTrue="1">
      <formula>AND($A2&lt;&gt;"",$J2&lt;=$M2)</formula>
    </cfRule>
  </conditionalFormatting>
  <dataValidations count="3">
    <dataValidation sqref="G2:G110" showErrorMessage="1" showInputMessage="1" allowBlank="1" type="list">
      <formula1>"Actual,Estimated"</formula1>
    </dataValidation>
    <dataValidation sqref="C2:C110" showErrorMessage="1" showInputMessage="1" allowBlank="1" type="list">
      <formula1>='Rates'!$A$2:$A$101</formula1>
    </dataValidation>
    <dataValidation sqref="H2:H110 I2:I110 M2:M110" showErrorMessage="1" showInputMessage="1" allowBlank="1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46"/>
  <sheetViews>
    <sheetView showGridLines="0" zoomScale="90" zoomScaleNormal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34" customWidth="1" min="3" max="3"/>
    <col width="14" customWidth="1" min="4" max="4"/>
    <col width="25" customWidth="1" min="5" max="5"/>
    <col width="14" customWidth="1" min="6" max="6"/>
    <col width="34" customWidth="1" min="7" max="7"/>
    <col width="14" customWidth="1" min="8" max="8"/>
    <col width="14" customWidth="1" min="9" max="9"/>
    <col width="18" customWidth="1" min="10" max="10"/>
    <col width="19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</cols>
  <sheetData>
    <row r="1" ht="30" customHeight="1">
      <c r="A1" s="45" t="inlineStr">
        <is>
          <t>Australian Water Usage Dashboard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7" t="n"/>
      <c r="M1" s="37" t="n"/>
      <c r="N1" s="37" t="n"/>
      <c r="O1" s="37" t="n"/>
      <c r="P1" s="37" t="n"/>
      <c r="Q1" s="38" t="n"/>
    </row>
    <row r="2"/>
    <row r="3" ht="25" customHeight="1">
      <c r="A3" s="46" t="inlineStr">
        <is>
          <t>Total Water Used (kL)</t>
        </is>
      </c>
      <c r="C3" s="46" t="inlineStr">
        <is>
          <t>Average Usage per Reading (kL)</t>
        </is>
      </c>
      <c r="E3" s="46" t="inlineStr">
        <is>
          <t>Total Estimated Cost</t>
        </is>
      </c>
      <c r="G3" s="46" t="inlineStr">
        <is>
          <t>Average Daily Usage (L)</t>
        </is>
      </c>
    </row>
    <row r="4" ht="25" customHeight="1">
      <c r="A4" s="47">
        <f>SUM('Water Usage'!$J$2:$J$110)</f>
        <v/>
      </c>
      <c r="C4" s="47">
        <f>IFERROR(AVERAGE('Water Usage'!$J$2:$J$110),0)</f>
        <v/>
      </c>
      <c r="E4" s="48">
        <f>SUM('Water Usage'!$S$2:$S$110)</f>
        <v/>
      </c>
      <c r="G4" s="47">
        <f>IFERROR(AVERAGE('Water Usage'!$L$2:$L$110),0)</f>
        <v/>
      </c>
    </row>
    <row r="5"/>
    <row r="6" ht="25" customHeight="1">
      <c r="A6" s="46" t="inlineStr">
        <is>
          <t>Readings Above Target</t>
        </is>
      </c>
      <c r="C6" s="46" t="inlineStr">
        <is>
          <t>Percentage Within Target</t>
        </is>
      </c>
      <c r="E6" s="46" t="inlineStr">
        <is>
          <t>Highest Usage (kL)</t>
        </is>
      </c>
      <c r="G6" s="46" t="inlineStr">
        <is>
          <t>GST Component</t>
        </is>
      </c>
    </row>
    <row r="7" ht="25" customHeight="1">
      <c r="A7" s="49">
        <f>COUNTIF('Water Usage'!$N$2:$N$110,"Above target")</f>
        <v/>
      </c>
      <c r="C7" s="50">
        <f>IFERROR(COUNTIF('Water Usage'!$N$2:$N$110,"Within target")/COUNTA('Water Usage'!$N$2:$N$110),0)</f>
        <v/>
      </c>
      <c r="E7" s="47">
        <f>MAX('Water Usage'!$J$2:$J$110)</f>
        <v/>
      </c>
      <c r="G7" s="48">
        <f>SUM('Water Usage'!$R$2:$R$110)</f>
        <v/>
      </c>
    </row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>
      <c r="J27" s="51" t="inlineStr">
        <is>
          <t>Usage by Suburb</t>
        </is>
      </c>
    </row>
    <row r="28">
      <c r="J28" s="52" t="inlineStr">
        <is>
          <t>Suburb</t>
        </is>
      </c>
      <c r="K28" s="52" t="inlineStr">
        <is>
          <t>Total Usage (kL)</t>
        </is>
      </c>
    </row>
    <row r="29">
      <c r="J29" s="53" t="inlineStr">
        <is>
          <t>Sydney</t>
        </is>
      </c>
      <c r="K29" s="54">
        <f>SUMIF('Water Usage'!$C$2:$C$110,$J29,'Water Usage'!$J$2:$J$110)</f>
        <v/>
      </c>
    </row>
    <row r="30">
      <c r="J30" s="55" t="inlineStr">
        <is>
          <t>Melbourne</t>
        </is>
      </c>
      <c r="K30" s="56">
        <f>SUMIF('Water Usage'!$C$2:$C$110,$J30,'Water Usage'!$J$2:$J$110)</f>
        <v/>
      </c>
    </row>
    <row r="31">
      <c r="J31" s="53" t="inlineStr">
        <is>
          <t>Brisbane</t>
        </is>
      </c>
      <c r="K31" s="54">
        <f>SUMIF('Water Usage'!$C$2:$C$110,$J31,'Water Usage'!$J$2:$J$110)</f>
        <v/>
      </c>
    </row>
    <row r="32">
      <c r="J32" s="55" t="inlineStr">
        <is>
          <t>Perth</t>
        </is>
      </c>
      <c r="K32" s="56">
        <f>SUMIF('Water Usage'!$C$2:$C$110,$J32,'Water Usage'!$J$2:$J$110)</f>
        <v/>
      </c>
    </row>
    <row r="33">
      <c r="J33" s="53" t="inlineStr">
        <is>
          <t>Adelaide</t>
        </is>
      </c>
      <c r="K33" s="54">
        <f>SUMIF('Water Usage'!$C$2:$C$110,$J33,'Water Usage'!$J$2:$J$110)</f>
        <v/>
      </c>
    </row>
    <row r="34"/>
    <row r="35"/>
    <row r="36">
      <c r="J36" s="52" t="inlineStr">
        <is>
          <t>Status</t>
        </is>
      </c>
      <c r="K36" s="52" t="inlineStr">
        <is>
          <t>Readings</t>
        </is>
      </c>
    </row>
    <row r="37">
      <c r="J37" s="53" t="inlineStr">
        <is>
          <t>Within target</t>
        </is>
      </c>
      <c r="K37" s="57">
        <f>COUNTIF('Water Usage'!$N$2:$N$110,$J37)</f>
        <v/>
      </c>
    </row>
    <row r="38">
      <c r="J38" s="55" t="inlineStr">
        <is>
          <t>Above target</t>
        </is>
      </c>
      <c r="K38" s="58">
        <f>COUNTIF('Water Usage'!$N$2:$N$110,$J38)</f>
        <v/>
      </c>
    </row>
    <row r="39"/>
    <row r="40"/>
    <row r="41"/>
    <row r="42"/>
    <row r="43"/>
    <row r="44"/>
    <row r="45" ht="34" customHeight="1">
      <c r="A45" s="59" t="inlineStr">
        <is>
          <t>Water charges are estimates only. Confirm tariffs, fixed charges and billing periods with the relevant Australian water authority.</t>
        </is>
      </c>
    </row>
    <row r="46"/>
  </sheetData>
  <mergeCells count="1">
    <mergeCell ref="A1:Q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4"/>
  <sheetViews>
    <sheetView showGridLines="0" zoomScale="85" zoomScaleNormal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19" customWidth="1" min="3" max="3"/>
    <col width="31" customWidth="1" min="4" max="4"/>
    <col width="16" customWidth="1" min="5" max="5"/>
  </cols>
  <sheetData>
    <row r="1" ht="32" customHeight="1">
      <c r="A1" s="60" t="inlineStr">
        <is>
          <t>Suburb</t>
        </is>
      </c>
      <c r="B1" s="60" t="inlineStr">
        <is>
          <t>Water Authority</t>
        </is>
      </c>
      <c r="C1" s="60" t="inlineStr">
        <is>
          <t>Water Rate ($/kL)</t>
        </is>
      </c>
      <c r="D1" s="60" t="inlineStr">
        <is>
          <t>Fixed Service Charge ($/period)</t>
        </is>
      </c>
      <c r="E1" s="60" t="inlineStr">
        <is>
          <t>Effective From</t>
        </is>
      </c>
    </row>
    <row r="2">
      <c r="A2" s="3" t="inlineStr">
        <is>
          <t>Sydney</t>
        </is>
      </c>
      <c r="B2" s="3" t="inlineStr">
        <is>
          <t>Sydney Water</t>
        </is>
      </c>
      <c r="C2" s="61" t="n">
        <v>2.45</v>
      </c>
      <c r="D2" s="41" t="n">
        <v>35</v>
      </c>
      <c r="E2" s="34" t="n">
        <v>46204</v>
      </c>
    </row>
    <row r="3">
      <c r="A3" s="3" t="inlineStr">
        <is>
          <t>Melbourne</t>
        </is>
      </c>
      <c r="B3" s="3" t="inlineStr">
        <is>
          <t>Yarra Valley Water</t>
        </is>
      </c>
      <c r="C3" s="61" t="n">
        <v>2.85</v>
      </c>
      <c r="D3" s="41" t="n">
        <v>37</v>
      </c>
      <c r="E3" s="34" t="n">
        <v>46204</v>
      </c>
    </row>
    <row r="4">
      <c r="A4" s="3" t="inlineStr">
        <is>
          <t>Brisbane</t>
        </is>
      </c>
      <c r="B4" s="3" t="inlineStr">
        <is>
          <t>Urban Utilities</t>
        </is>
      </c>
      <c r="C4" s="61" t="n">
        <v>2.6</v>
      </c>
      <c r="D4" s="41" t="n">
        <v>34</v>
      </c>
      <c r="E4" s="34" t="n">
        <v>46204</v>
      </c>
    </row>
    <row r="5">
      <c r="A5" s="3" t="inlineStr">
        <is>
          <t>Perth</t>
        </is>
      </c>
      <c r="B5" s="3" t="inlineStr">
        <is>
          <t>Water Corporation</t>
        </is>
      </c>
      <c r="C5" s="61" t="n">
        <v>2.75</v>
      </c>
      <c r="D5" s="41" t="n">
        <v>36</v>
      </c>
      <c r="E5" s="34" t="n">
        <v>46204</v>
      </c>
    </row>
    <row r="6">
      <c r="A6" s="3" t="inlineStr">
        <is>
          <t>Adelaide</t>
        </is>
      </c>
      <c r="B6" s="3" t="inlineStr">
        <is>
          <t>SA Water</t>
        </is>
      </c>
      <c r="C6" s="61" t="n">
        <v>2.95</v>
      </c>
      <c r="D6" s="41" t="n">
        <v>38</v>
      </c>
      <c r="E6" s="34" t="n">
        <v>46204</v>
      </c>
    </row>
    <row r="7">
      <c r="A7" s="3" t="n"/>
      <c r="B7" s="3" t="n"/>
      <c r="C7" s="41" t="n"/>
      <c r="D7" s="41" t="n"/>
      <c r="E7" s="34" t="n"/>
    </row>
    <row r="8">
      <c r="A8" s="3" t="n"/>
      <c r="B8" s="3" t="n"/>
      <c r="C8" s="41" t="n"/>
      <c r="D8" s="41" t="n"/>
      <c r="E8" s="34" t="n"/>
    </row>
    <row r="9">
      <c r="A9" s="3" t="n"/>
      <c r="B9" s="3" t="n"/>
      <c r="C9" s="41" t="n"/>
      <c r="D9" s="41" t="n"/>
      <c r="E9" s="34" t="n"/>
    </row>
    <row r="10">
      <c r="A10" s="3" t="n"/>
      <c r="B10" s="3" t="n"/>
      <c r="C10" s="41" t="n"/>
      <c r="D10" s="41" t="n"/>
      <c r="E10" s="34" t="n"/>
    </row>
    <row r="11">
      <c r="A11" s="3" t="n"/>
      <c r="B11" s="3" t="n"/>
      <c r="C11" s="41" t="n"/>
      <c r="D11" s="41" t="n"/>
      <c r="E11" s="34" t="n"/>
    </row>
    <row r="12">
      <c r="A12" s="3" t="n"/>
      <c r="B12" s="3" t="n"/>
      <c r="C12" s="41" t="n"/>
      <c r="D12" s="41" t="n"/>
      <c r="E12" s="34" t="n"/>
    </row>
    <row r="13">
      <c r="A13" s="3" t="n"/>
      <c r="B13" s="3" t="n"/>
      <c r="C13" s="41" t="n"/>
      <c r="D13" s="41" t="n"/>
      <c r="E13" s="34" t="n"/>
    </row>
    <row r="14">
      <c r="A14" s="3" t="n"/>
      <c r="B14" s="3" t="n"/>
      <c r="C14" s="41" t="n"/>
      <c r="D14" s="41" t="n"/>
      <c r="E14" s="34" t="n"/>
    </row>
    <row r="15">
      <c r="A15" s="3" t="n"/>
      <c r="B15" s="3" t="n"/>
      <c r="C15" s="41" t="n"/>
      <c r="D15" s="41" t="n"/>
      <c r="E15" s="34" t="n"/>
    </row>
    <row r="16">
      <c r="A16" s="3" t="n"/>
      <c r="B16" s="3" t="n"/>
      <c r="C16" s="41" t="n"/>
      <c r="D16" s="41" t="n"/>
      <c r="E16" s="34" t="n"/>
    </row>
    <row r="17">
      <c r="A17" s="3" t="n"/>
      <c r="B17" s="3" t="n"/>
      <c r="C17" s="41" t="n"/>
      <c r="D17" s="41" t="n"/>
      <c r="E17" s="34" t="n"/>
    </row>
    <row r="18">
      <c r="A18" s="3" t="n"/>
      <c r="B18" s="3" t="n"/>
      <c r="C18" s="41" t="n"/>
      <c r="D18" s="41" t="n"/>
      <c r="E18" s="34" t="n"/>
    </row>
    <row r="19">
      <c r="A19" s="3" t="n"/>
      <c r="B19" s="3" t="n"/>
      <c r="C19" s="41" t="n"/>
      <c r="D19" s="41" t="n"/>
      <c r="E19" s="34" t="n"/>
    </row>
    <row r="20">
      <c r="A20" s="3" t="n"/>
      <c r="B20" s="3" t="n"/>
      <c r="C20" s="41" t="n"/>
      <c r="D20" s="41" t="n"/>
      <c r="E20" s="34" t="n"/>
    </row>
    <row r="21">
      <c r="A21" s="3" t="n"/>
      <c r="B21" s="3" t="n"/>
      <c r="C21" s="41" t="n"/>
      <c r="D21" s="41" t="n"/>
      <c r="E21" s="34" t="n"/>
    </row>
    <row r="22">
      <c r="A22" s="3" t="n"/>
      <c r="B22" s="3" t="n"/>
      <c r="C22" s="41" t="n"/>
      <c r="D22" s="41" t="n"/>
      <c r="E22" s="34" t="n"/>
    </row>
    <row r="23">
      <c r="A23" s="3" t="n"/>
      <c r="B23" s="3" t="n"/>
      <c r="C23" s="41" t="n"/>
      <c r="D23" s="41" t="n"/>
      <c r="E23" s="34" t="n"/>
    </row>
    <row r="24">
      <c r="A24" s="3" t="n"/>
      <c r="B24" s="3" t="n"/>
      <c r="C24" s="41" t="n"/>
      <c r="D24" s="41" t="n"/>
      <c r="E24" s="34" t="n"/>
    </row>
    <row r="25">
      <c r="A25" s="3" t="n"/>
      <c r="B25" s="3" t="n"/>
      <c r="C25" s="41" t="n"/>
      <c r="D25" s="41" t="n"/>
      <c r="E25" s="34" t="n"/>
    </row>
    <row r="26">
      <c r="A26" s="3" t="n"/>
      <c r="B26" s="3" t="n"/>
      <c r="C26" s="41" t="n"/>
      <c r="D26" s="41" t="n"/>
      <c r="E26" s="34" t="n"/>
    </row>
    <row r="27">
      <c r="A27" s="3" t="n"/>
      <c r="B27" s="3" t="n"/>
      <c r="C27" s="41" t="n"/>
      <c r="D27" s="41" t="n"/>
      <c r="E27" s="34" t="n"/>
    </row>
    <row r="28">
      <c r="A28" s="3" t="n"/>
      <c r="B28" s="3" t="n"/>
      <c r="C28" s="41" t="n"/>
      <c r="D28" s="41" t="n"/>
      <c r="E28" s="34" t="n"/>
    </row>
    <row r="29">
      <c r="A29" s="3" t="n"/>
      <c r="B29" s="3" t="n"/>
      <c r="C29" s="41" t="n"/>
      <c r="D29" s="41" t="n"/>
      <c r="E29" s="34" t="n"/>
    </row>
    <row r="30">
      <c r="A30" s="3" t="n"/>
      <c r="B30" s="3" t="n"/>
      <c r="C30" s="41" t="n"/>
      <c r="D30" s="41" t="n"/>
      <c r="E30" s="34" t="n"/>
    </row>
    <row r="31">
      <c r="A31" s="3" t="n"/>
      <c r="B31" s="3" t="n"/>
      <c r="C31" s="41" t="n"/>
      <c r="D31" s="41" t="n"/>
      <c r="E31" s="34" t="n"/>
    </row>
    <row r="32">
      <c r="A32" s="3" t="n"/>
      <c r="B32" s="3" t="n"/>
      <c r="C32" s="41" t="n"/>
      <c r="D32" s="41" t="n"/>
      <c r="E32" s="34" t="n"/>
    </row>
    <row r="33">
      <c r="A33" s="3" t="n"/>
      <c r="B33" s="3" t="n"/>
      <c r="C33" s="41" t="n"/>
      <c r="D33" s="41" t="n"/>
      <c r="E33" s="34" t="n"/>
    </row>
    <row r="34">
      <c r="A34" s="3" t="n"/>
      <c r="B34" s="3" t="n"/>
      <c r="C34" s="41" t="n"/>
      <c r="D34" s="41" t="n"/>
      <c r="E34" s="34" t="n"/>
    </row>
    <row r="35">
      <c r="A35" s="3" t="n"/>
      <c r="B35" s="3" t="n"/>
      <c r="C35" s="41" t="n"/>
      <c r="D35" s="41" t="n"/>
      <c r="E35" s="34" t="n"/>
    </row>
    <row r="36">
      <c r="A36" s="3" t="n"/>
      <c r="B36" s="3" t="n"/>
      <c r="C36" s="41" t="n"/>
      <c r="D36" s="41" t="n"/>
      <c r="E36" s="34" t="n"/>
    </row>
    <row r="37">
      <c r="A37" s="3" t="n"/>
      <c r="B37" s="3" t="n"/>
      <c r="C37" s="41" t="n"/>
      <c r="D37" s="41" t="n"/>
      <c r="E37" s="34" t="n"/>
    </row>
    <row r="38">
      <c r="A38" s="3" t="n"/>
      <c r="B38" s="3" t="n"/>
      <c r="C38" s="41" t="n"/>
      <c r="D38" s="41" t="n"/>
      <c r="E38" s="34" t="n"/>
    </row>
    <row r="39">
      <c r="A39" s="3" t="n"/>
      <c r="B39" s="3" t="n"/>
      <c r="C39" s="41" t="n"/>
      <c r="D39" s="41" t="n"/>
      <c r="E39" s="34" t="n"/>
    </row>
    <row r="40">
      <c r="A40" s="3" t="n"/>
      <c r="B40" s="3" t="n"/>
      <c r="C40" s="41" t="n"/>
      <c r="D40" s="41" t="n"/>
      <c r="E40" s="34" t="n"/>
    </row>
    <row r="41">
      <c r="A41" s="3" t="n"/>
      <c r="B41" s="3" t="n"/>
      <c r="C41" s="41" t="n"/>
      <c r="D41" s="41" t="n"/>
      <c r="E41" s="34" t="n"/>
    </row>
    <row r="42">
      <c r="A42" s="3" t="n"/>
      <c r="B42" s="3" t="n"/>
      <c r="C42" s="41" t="n"/>
      <c r="D42" s="41" t="n"/>
      <c r="E42" s="34" t="n"/>
    </row>
    <row r="43">
      <c r="A43" s="3" t="n"/>
      <c r="B43" s="3" t="n"/>
      <c r="C43" s="41" t="n"/>
      <c r="D43" s="41" t="n"/>
      <c r="E43" s="34" t="n"/>
    </row>
    <row r="44">
      <c r="A44" s="3" t="n"/>
      <c r="B44" s="3" t="n"/>
      <c r="C44" s="41" t="n"/>
      <c r="D44" s="41" t="n"/>
      <c r="E44" s="34" t="n"/>
    </row>
    <row r="45">
      <c r="A45" s="3" t="n"/>
      <c r="B45" s="3" t="n"/>
      <c r="C45" s="41" t="n"/>
      <c r="D45" s="41" t="n"/>
      <c r="E45" s="34" t="n"/>
    </row>
    <row r="46">
      <c r="A46" s="3" t="n"/>
      <c r="B46" s="3" t="n"/>
      <c r="C46" s="41" t="n"/>
      <c r="D46" s="41" t="n"/>
      <c r="E46" s="34" t="n"/>
    </row>
    <row r="47">
      <c r="A47" s="3" t="n"/>
      <c r="B47" s="3" t="n"/>
      <c r="C47" s="41" t="n"/>
      <c r="D47" s="41" t="n"/>
      <c r="E47" s="34" t="n"/>
    </row>
    <row r="48">
      <c r="A48" s="3" t="n"/>
      <c r="B48" s="3" t="n"/>
      <c r="C48" s="41" t="n"/>
      <c r="D48" s="41" t="n"/>
      <c r="E48" s="34" t="n"/>
    </row>
    <row r="49">
      <c r="A49" s="3" t="n"/>
      <c r="B49" s="3" t="n"/>
      <c r="C49" s="41" t="n"/>
      <c r="D49" s="41" t="n"/>
      <c r="E49" s="34" t="n"/>
    </row>
    <row r="50">
      <c r="A50" s="3" t="n"/>
      <c r="B50" s="3" t="n"/>
      <c r="C50" s="41" t="n"/>
      <c r="D50" s="41" t="n"/>
      <c r="E50" s="34" t="n"/>
    </row>
    <row r="51">
      <c r="A51" s="3" t="n"/>
      <c r="B51" s="3" t="n"/>
      <c r="C51" s="41" t="n"/>
      <c r="D51" s="41" t="n"/>
      <c r="E51" s="34" t="n"/>
    </row>
    <row r="52">
      <c r="A52" s="3" t="n"/>
      <c r="B52" s="3" t="n"/>
      <c r="C52" s="41" t="n"/>
      <c r="D52" s="41" t="n"/>
      <c r="E52" s="34" t="n"/>
    </row>
    <row r="53">
      <c r="A53" s="3" t="n"/>
      <c r="B53" s="3" t="n"/>
      <c r="C53" s="41" t="n"/>
      <c r="D53" s="41" t="n"/>
      <c r="E53" s="34" t="n"/>
    </row>
    <row r="54">
      <c r="A54" s="3" t="n"/>
      <c r="B54" s="3" t="n"/>
      <c r="C54" s="41" t="n"/>
      <c r="D54" s="41" t="n"/>
      <c r="E54" s="34" t="n"/>
    </row>
    <row r="55">
      <c r="A55" s="3" t="n"/>
      <c r="B55" s="3" t="n"/>
      <c r="C55" s="41" t="n"/>
      <c r="D55" s="41" t="n"/>
      <c r="E55" s="34" t="n"/>
    </row>
    <row r="56">
      <c r="A56" s="3" t="n"/>
      <c r="B56" s="3" t="n"/>
      <c r="C56" s="41" t="n"/>
      <c r="D56" s="41" t="n"/>
      <c r="E56" s="34" t="n"/>
    </row>
    <row r="57">
      <c r="A57" s="3" t="n"/>
      <c r="B57" s="3" t="n"/>
      <c r="C57" s="41" t="n"/>
      <c r="D57" s="41" t="n"/>
      <c r="E57" s="34" t="n"/>
    </row>
    <row r="58">
      <c r="A58" s="3" t="n"/>
      <c r="B58" s="3" t="n"/>
      <c r="C58" s="41" t="n"/>
      <c r="D58" s="41" t="n"/>
      <c r="E58" s="34" t="n"/>
    </row>
    <row r="59">
      <c r="A59" s="3" t="n"/>
      <c r="B59" s="3" t="n"/>
      <c r="C59" s="41" t="n"/>
      <c r="D59" s="41" t="n"/>
      <c r="E59" s="34" t="n"/>
    </row>
    <row r="60">
      <c r="A60" s="3" t="n"/>
      <c r="B60" s="3" t="n"/>
      <c r="C60" s="41" t="n"/>
      <c r="D60" s="41" t="n"/>
      <c r="E60" s="34" t="n"/>
    </row>
    <row r="61">
      <c r="A61" s="3" t="n"/>
      <c r="B61" s="3" t="n"/>
      <c r="C61" s="41" t="n"/>
      <c r="D61" s="41" t="n"/>
      <c r="E61" s="34" t="n"/>
    </row>
    <row r="62">
      <c r="A62" s="3" t="n"/>
      <c r="B62" s="3" t="n"/>
      <c r="C62" s="41" t="n"/>
      <c r="D62" s="41" t="n"/>
      <c r="E62" s="34" t="n"/>
    </row>
    <row r="63">
      <c r="A63" s="3" t="n"/>
      <c r="B63" s="3" t="n"/>
      <c r="C63" s="41" t="n"/>
      <c r="D63" s="41" t="n"/>
      <c r="E63" s="34" t="n"/>
    </row>
    <row r="64">
      <c r="A64" s="3" t="n"/>
      <c r="B64" s="3" t="n"/>
      <c r="C64" s="41" t="n"/>
      <c r="D64" s="41" t="n"/>
      <c r="E64" s="34" t="n"/>
    </row>
    <row r="65">
      <c r="A65" s="3" t="n"/>
      <c r="B65" s="3" t="n"/>
      <c r="C65" s="41" t="n"/>
      <c r="D65" s="41" t="n"/>
      <c r="E65" s="34" t="n"/>
    </row>
    <row r="66">
      <c r="A66" s="3" t="n"/>
      <c r="B66" s="3" t="n"/>
      <c r="C66" s="41" t="n"/>
      <c r="D66" s="41" t="n"/>
      <c r="E66" s="34" t="n"/>
    </row>
    <row r="67">
      <c r="A67" s="3" t="n"/>
      <c r="B67" s="3" t="n"/>
      <c r="C67" s="41" t="n"/>
      <c r="D67" s="41" t="n"/>
      <c r="E67" s="34" t="n"/>
    </row>
    <row r="68">
      <c r="A68" s="3" t="n"/>
      <c r="B68" s="3" t="n"/>
      <c r="C68" s="41" t="n"/>
      <c r="D68" s="41" t="n"/>
      <c r="E68" s="34" t="n"/>
    </row>
    <row r="69">
      <c r="A69" s="3" t="n"/>
      <c r="B69" s="3" t="n"/>
      <c r="C69" s="41" t="n"/>
      <c r="D69" s="41" t="n"/>
      <c r="E69" s="34" t="n"/>
    </row>
    <row r="70">
      <c r="A70" s="3" t="n"/>
      <c r="B70" s="3" t="n"/>
      <c r="C70" s="41" t="n"/>
      <c r="D70" s="41" t="n"/>
      <c r="E70" s="34" t="n"/>
    </row>
    <row r="71">
      <c r="A71" s="3" t="n"/>
      <c r="B71" s="3" t="n"/>
      <c r="C71" s="41" t="n"/>
      <c r="D71" s="41" t="n"/>
      <c r="E71" s="34" t="n"/>
    </row>
    <row r="72">
      <c r="A72" s="3" t="n"/>
      <c r="B72" s="3" t="n"/>
      <c r="C72" s="41" t="n"/>
      <c r="D72" s="41" t="n"/>
      <c r="E72" s="34" t="n"/>
    </row>
    <row r="73">
      <c r="A73" s="3" t="n"/>
      <c r="B73" s="3" t="n"/>
      <c r="C73" s="41" t="n"/>
      <c r="D73" s="41" t="n"/>
      <c r="E73" s="34" t="n"/>
    </row>
    <row r="74">
      <c r="A74" s="3" t="n"/>
      <c r="B74" s="3" t="n"/>
      <c r="C74" s="41" t="n"/>
      <c r="D74" s="41" t="n"/>
      <c r="E74" s="34" t="n"/>
    </row>
    <row r="75">
      <c r="A75" s="3" t="n"/>
      <c r="B75" s="3" t="n"/>
      <c r="C75" s="41" t="n"/>
      <c r="D75" s="41" t="n"/>
      <c r="E75" s="34" t="n"/>
    </row>
    <row r="76">
      <c r="A76" s="3" t="n"/>
      <c r="B76" s="3" t="n"/>
      <c r="C76" s="41" t="n"/>
      <c r="D76" s="41" t="n"/>
      <c r="E76" s="34" t="n"/>
    </row>
    <row r="77">
      <c r="A77" s="3" t="n"/>
      <c r="B77" s="3" t="n"/>
      <c r="C77" s="41" t="n"/>
      <c r="D77" s="41" t="n"/>
      <c r="E77" s="34" t="n"/>
    </row>
    <row r="78">
      <c r="A78" s="3" t="n"/>
      <c r="B78" s="3" t="n"/>
      <c r="C78" s="41" t="n"/>
      <c r="D78" s="41" t="n"/>
      <c r="E78" s="34" t="n"/>
    </row>
    <row r="79">
      <c r="A79" s="3" t="n"/>
      <c r="B79" s="3" t="n"/>
      <c r="C79" s="41" t="n"/>
      <c r="D79" s="41" t="n"/>
      <c r="E79" s="34" t="n"/>
    </row>
    <row r="80">
      <c r="A80" s="3" t="n"/>
      <c r="B80" s="3" t="n"/>
      <c r="C80" s="41" t="n"/>
      <c r="D80" s="41" t="n"/>
      <c r="E80" s="34" t="n"/>
    </row>
    <row r="81">
      <c r="A81" s="3" t="n"/>
      <c r="B81" s="3" t="n"/>
      <c r="C81" s="41" t="n"/>
      <c r="D81" s="41" t="n"/>
      <c r="E81" s="34" t="n"/>
    </row>
    <row r="82">
      <c r="A82" s="3" t="n"/>
      <c r="B82" s="3" t="n"/>
      <c r="C82" s="41" t="n"/>
      <c r="D82" s="41" t="n"/>
      <c r="E82" s="34" t="n"/>
    </row>
    <row r="83">
      <c r="A83" s="3" t="n"/>
      <c r="B83" s="3" t="n"/>
      <c r="C83" s="41" t="n"/>
      <c r="D83" s="41" t="n"/>
      <c r="E83" s="34" t="n"/>
    </row>
    <row r="84">
      <c r="A84" s="3" t="n"/>
      <c r="B84" s="3" t="n"/>
      <c r="C84" s="41" t="n"/>
      <c r="D84" s="41" t="n"/>
      <c r="E84" s="34" t="n"/>
    </row>
    <row r="85">
      <c r="A85" s="3" t="n"/>
      <c r="B85" s="3" t="n"/>
      <c r="C85" s="41" t="n"/>
      <c r="D85" s="41" t="n"/>
      <c r="E85" s="34" t="n"/>
    </row>
    <row r="86">
      <c r="A86" s="3" t="n"/>
      <c r="B86" s="3" t="n"/>
      <c r="C86" s="41" t="n"/>
      <c r="D86" s="41" t="n"/>
      <c r="E86" s="34" t="n"/>
    </row>
    <row r="87">
      <c r="A87" s="3" t="n"/>
      <c r="B87" s="3" t="n"/>
      <c r="C87" s="41" t="n"/>
      <c r="D87" s="41" t="n"/>
      <c r="E87" s="34" t="n"/>
    </row>
    <row r="88">
      <c r="A88" s="3" t="n"/>
      <c r="B88" s="3" t="n"/>
      <c r="C88" s="41" t="n"/>
      <c r="D88" s="41" t="n"/>
      <c r="E88" s="34" t="n"/>
    </row>
    <row r="89">
      <c r="A89" s="3" t="n"/>
      <c r="B89" s="3" t="n"/>
      <c r="C89" s="41" t="n"/>
      <c r="D89" s="41" t="n"/>
      <c r="E89" s="34" t="n"/>
    </row>
    <row r="90">
      <c r="A90" s="3" t="n"/>
      <c r="B90" s="3" t="n"/>
      <c r="C90" s="41" t="n"/>
      <c r="D90" s="41" t="n"/>
      <c r="E90" s="34" t="n"/>
    </row>
    <row r="91">
      <c r="A91" s="3" t="n"/>
      <c r="B91" s="3" t="n"/>
      <c r="C91" s="41" t="n"/>
      <c r="D91" s="41" t="n"/>
      <c r="E91" s="34" t="n"/>
    </row>
    <row r="92">
      <c r="A92" s="3" t="n"/>
      <c r="B92" s="3" t="n"/>
      <c r="C92" s="41" t="n"/>
      <c r="D92" s="41" t="n"/>
      <c r="E92" s="34" t="n"/>
    </row>
    <row r="93">
      <c r="A93" s="3" t="n"/>
      <c r="B93" s="3" t="n"/>
      <c r="C93" s="41" t="n"/>
      <c r="D93" s="41" t="n"/>
      <c r="E93" s="34" t="n"/>
    </row>
    <row r="94">
      <c r="A94" s="3" t="n"/>
      <c r="B94" s="3" t="n"/>
      <c r="C94" s="41" t="n"/>
      <c r="D94" s="41" t="n"/>
      <c r="E94" s="34" t="n"/>
    </row>
    <row r="95">
      <c r="A95" s="3" t="n"/>
      <c r="B95" s="3" t="n"/>
      <c r="C95" s="41" t="n"/>
      <c r="D95" s="41" t="n"/>
      <c r="E95" s="34" t="n"/>
    </row>
    <row r="96">
      <c r="A96" s="3" t="n"/>
      <c r="B96" s="3" t="n"/>
      <c r="C96" s="41" t="n"/>
      <c r="D96" s="41" t="n"/>
      <c r="E96" s="34" t="n"/>
    </row>
    <row r="97">
      <c r="A97" s="3" t="n"/>
      <c r="B97" s="3" t="n"/>
      <c r="C97" s="41" t="n"/>
      <c r="D97" s="41" t="n"/>
      <c r="E97" s="34" t="n"/>
    </row>
    <row r="98">
      <c r="A98" s="3" t="n"/>
      <c r="B98" s="3" t="n"/>
      <c r="C98" s="41" t="n"/>
      <c r="D98" s="41" t="n"/>
      <c r="E98" s="34" t="n"/>
    </row>
    <row r="99">
      <c r="A99" s="3" t="n"/>
      <c r="B99" s="3" t="n"/>
      <c r="C99" s="41" t="n"/>
      <c r="D99" s="41" t="n"/>
      <c r="E99" s="34" t="n"/>
    </row>
    <row r="100">
      <c r="A100" s="3" t="n"/>
      <c r="B100" s="3" t="n"/>
      <c r="C100" s="41" t="n"/>
      <c r="D100" s="41" t="n"/>
      <c r="E100" s="34" t="n"/>
    </row>
    <row r="101">
      <c r="A101" s="3" t="n"/>
      <c r="B101" s="3" t="n"/>
      <c r="C101" s="41" t="n"/>
      <c r="D101" s="41" t="n"/>
      <c r="E101" s="34" t="n"/>
    </row>
    <row r="102"/>
    <row r="103"/>
    <row r="104" ht="34" customHeight="1">
      <c r="A104" s="27" t="inlineStr">
        <is>
          <t>Actual tariffs vary by authority, property type and billing period. Update these estimated rates from the current water authority bill.</t>
        </is>
      </c>
    </row>
  </sheetData>
  <autoFilter ref="A1:E10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zoomScale="80" zoomScaleNormal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.04" customWidth="1" min="1" max="1"/>
    <col width="92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30" customHeight="1">
      <c r="A1" s="45" t="inlineStr">
        <is>
          <t>Water Usage Tracker Instructions</t>
        </is>
      </c>
      <c r="B1" s="37" t="n"/>
      <c r="C1" s="37" t="n"/>
      <c r="D1" s="37" t="n"/>
      <c r="E1" s="37" t="n"/>
      <c r="F1" s="38" t="n"/>
    </row>
    <row r="2"/>
    <row r="3">
      <c r="A3" s="52" t="inlineStr">
        <is>
          <t>Area</t>
        </is>
      </c>
      <c r="B3" s="52" t="inlineStr">
        <is>
          <t>Guidance</t>
        </is>
      </c>
    </row>
    <row r="4" ht="38" customHeight="1">
      <c r="A4" s="62" t="inlineStr">
        <is>
          <t>Water Usage</t>
        </is>
      </c>
      <c r="B4" s="53" t="inlineStr">
        <is>
          <t>Enter meter readings in kL exactly as shown on the meter or water authority bill. The Water Usage sheet provides 109 prepared record rows.</t>
        </is>
      </c>
    </row>
    <row r="5" ht="38" customHeight="1">
      <c r="A5" s="63" t="inlineStr">
        <is>
          <t>Reading Dates</t>
        </is>
      </c>
      <c r="B5" s="55" t="inlineStr">
        <is>
          <t>Record each reading date in DD/MM/YYYY format. Keep readings for the same property together and in date order for the most useful daily usage estimates.</t>
        </is>
      </c>
    </row>
    <row r="6" ht="38" customHeight="1">
      <c r="A6" s="62" t="inlineStr">
        <is>
          <t>Targets</t>
        </is>
      </c>
      <c r="B6" s="53" t="inlineStr">
        <is>
          <t>Set a practical usage target in kL for each reading period. Review readings marked Above target and consider leaks, irrigation, pool use or billing errors.</t>
        </is>
      </c>
    </row>
    <row r="7" ht="38" customHeight="1">
      <c r="A7" s="63" t="inlineStr">
        <is>
          <t>Rates</t>
        </is>
      </c>
      <c r="B7" s="55" t="inlineStr">
        <is>
          <t>Update water rates and fixed service charges in the Rates sheet using the current water authority bill for the relevant property and billing period.</t>
        </is>
      </c>
    </row>
    <row r="8" ht="38" customHeight="1">
      <c r="A8" s="62" t="inlineStr">
        <is>
          <t>GST</t>
        </is>
      </c>
      <c r="B8" s="53" t="inlineStr">
        <is>
          <t>GST is calculated at 10% for estimation purposes. Confirm the treatment on the relevant supplier invoice before using any amount for accounting.</t>
        </is>
      </c>
    </row>
    <row r="9" ht="38" customHeight="1">
      <c r="A9" s="63" t="inlineStr">
        <is>
          <t>Dashboard</t>
        </is>
      </c>
      <c r="B9" s="55" t="inlineStr">
        <is>
          <t>Use the Dashboard to monitor total consumption, estimated costs, target compliance and usage trends across the listed suburbs.</t>
        </is>
      </c>
    </row>
    <row r="10" ht="38" customHeight="1">
      <c r="A10" s="62" t="inlineStr">
        <is>
          <t>Important</t>
        </is>
      </c>
      <c r="B10" s="53" t="inlineStr">
        <is>
          <t>This workbook is an estimate only and is not an official bill, BAS record or ATO report.</t>
        </is>
      </c>
    </row>
  </sheetData>
  <mergeCells count="1">
    <mergeCell ref="A1:F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2026-09-23T15:11:45Z</dcterms:created>
  <dcterms:modified xmlns:dcterms="http://purl.org/dc/terms/" xmlns:xsi="http://www.w3.org/2001/XMLSchema-instance" xsi:type="dcterms:W3CDTF">2026-09-23T15:11:45Z</dcterms:modified>
</cp:coreProperties>
</file>